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firstSheet="1" activeTab="4"/>
  </bookViews>
  <sheets>
    <sheet name="Фізичні особи" sheetId="1" r:id="rId1"/>
    <sheet name="Суб'єкти господарювання" sheetId="2" r:id="rId2"/>
    <sheet name="Рег співстДепоз ПВ і на 1 ОС" sheetId="3" r:id="rId3"/>
    <sheet name="Готово" sheetId="4" r:id="rId4"/>
    <sheet name="ДепозитиНВ та ІВ ФО" sheetId="5" r:id="rId5"/>
  </sheets>
  <definedNames/>
  <calcPr fullCalcOnLoad="1" refMode="R1C1"/>
</workbook>
</file>

<file path=xl/sharedStrings.xml><?xml version="1.0" encoding="utf-8"?>
<sst xmlns="http://schemas.openxmlformats.org/spreadsheetml/2006/main" count="725" uniqueCount="114">
  <si>
    <t>Усього</t>
  </si>
  <si>
    <t>м. Київ</t>
  </si>
  <si>
    <t>області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</si>
  <si>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</si>
  <si>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</si>
  <si>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</si>
  <si>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</si>
  <si>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</si>
  <si>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</si>
  <si>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</si>
  <si>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</si>
  <si>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 xml:space="preserve">Київська 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</si>
  <si>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</si>
  <si>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</si>
  <si>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</si>
  <si>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</si>
  <si>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</si>
  <si>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</si>
  <si>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</si>
  <si>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</si>
  <si>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</si>
  <si>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</si>
  <si>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</si>
  <si>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</si>
  <si>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</si>
  <si>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</si>
  <si>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</si>
  <si>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вересень 2007</t>
  </si>
  <si>
    <t xml:space="preserve">Довгостр </t>
  </si>
  <si>
    <t>кредити</t>
  </si>
  <si>
    <t>кінець 2006</t>
  </si>
  <si>
    <t>кінець 2005</t>
  </si>
  <si>
    <t>кінець 2004</t>
  </si>
  <si>
    <t>ПВ, %</t>
  </si>
  <si>
    <t>ПВ,%</t>
  </si>
  <si>
    <t>Темп</t>
  </si>
  <si>
    <t xml:space="preserve">росту </t>
  </si>
  <si>
    <t xml:space="preserve">Темп </t>
  </si>
  <si>
    <t>росту ДК</t>
  </si>
  <si>
    <t>АРК</t>
  </si>
  <si>
    <t>Темпи росту довгострокових кредитів фізичних осіб</t>
  </si>
  <si>
    <t>Темпи росту довгострокових кредитів суб'єктів господарювання</t>
  </si>
  <si>
    <t>Темп роста</t>
  </si>
  <si>
    <t xml:space="preserve"> ДК 2004-2007</t>
  </si>
  <si>
    <t xml:space="preserve">  2004-2007</t>
  </si>
  <si>
    <t>Зростання</t>
  </si>
  <si>
    <t>Україна</t>
  </si>
  <si>
    <t>Питома вага,100%</t>
  </si>
  <si>
    <t>регіону,%</t>
  </si>
  <si>
    <t>Пит.вага</t>
  </si>
  <si>
    <t>регіону, %</t>
  </si>
  <si>
    <t>млн.грн.</t>
  </si>
  <si>
    <t xml:space="preserve">   Всього</t>
  </si>
  <si>
    <t>Пит. вага</t>
  </si>
  <si>
    <t xml:space="preserve">Пит.вага </t>
  </si>
  <si>
    <t>регіону, %кредити</t>
  </si>
  <si>
    <t xml:space="preserve"> Усього кредит. </t>
  </si>
  <si>
    <t xml:space="preserve"> Довострок.</t>
  </si>
  <si>
    <t>Регіональна динаміка обвягів довгострокового кредитування фізичних осіб</t>
  </si>
  <si>
    <t xml:space="preserve"> </t>
  </si>
  <si>
    <t>Регіональна динаміка обсягів довгострокового кредитування суб'єктів господарювання</t>
  </si>
  <si>
    <t>Усього деп</t>
  </si>
  <si>
    <t>Усього ІВ</t>
  </si>
  <si>
    <t>ПВ ІВ</t>
  </si>
  <si>
    <t>ДД в ІВ</t>
  </si>
  <si>
    <t>ПВ ДК ІВ</t>
  </si>
  <si>
    <t>ПВ регіону,%</t>
  </si>
  <si>
    <t xml:space="preserve">ПВ ДК ІВ </t>
  </si>
  <si>
    <t>ПВ ДК ІВ зв загальному обсязі депозитів</t>
  </si>
  <si>
    <t>Довгострокові депозити фізичних осіб у іноземній валюті, млн.грн.</t>
  </si>
  <si>
    <t>2004-2007</t>
  </si>
  <si>
    <t>кредити НВ</t>
  </si>
  <si>
    <t>Україні</t>
  </si>
  <si>
    <t xml:space="preserve">% </t>
  </si>
  <si>
    <t>%</t>
  </si>
  <si>
    <t>% по</t>
  </si>
  <si>
    <t>по Україні</t>
  </si>
  <si>
    <t>разів</t>
  </si>
  <si>
    <t>2007 (9міс.)</t>
  </si>
  <si>
    <t>Регіональна динаміка довгострокового кредитування у національній валюті</t>
  </si>
  <si>
    <t>ІВ</t>
  </si>
  <si>
    <t>АР Крим</t>
  </si>
  <si>
    <t xml:space="preserve"> по Україні</t>
  </si>
  <si>
    <t>Довгострокові</t>
  </si>
  <si>
    <t>Регіональна динаміка довгострокового кредитування фізичних осіб в іноземній валюті</t>
  </si>
  <si>
    <t>Споживчі кредити</t>
  </si>
  <si>
    <t>Кредити на 1 особу</t>
  </si>
  <si>
    <t>Споживчі кредити на 1 особу</t>
  </si>
  <si>
    <t>Усього кредитів</t>
  </si>
  <si>
    <t>К-ть насел.</t>
  </si>
  <si>
    <t>Кредити на 1 особуНа 1особу Усього</t>
  </si>
  <si>
    <t>Споживчі кредити на 1 особ  ФО</t>
  </si>
  <si>
    <t>Зростання кедотів на 1 особу</t>
  </si>
  <si>
    <t>Зростання спожив.кредитів</t>
  </si>
  <si>
    <t>ПВ</t>
  </si>
  <si>
    <t xml:space="preserve">ПВ </t>
  </si>
  <si>
    <t>ПВ регіону</t>
  </si>
  <si>
    <t>сопож.кр</t>
  </si>
  <si>
    <t xml:space="preserve"> СК регіону</t>
  </si>
  <si>
    <t>Всього  на 1 ос.</t>
  </si>
  <si>
    <t>Сп. На 1 ос</t>
  </si>
  <si>
    <t>на 1 особу Усього</t>
  </si>
  <si>
    <t>На 1 особу</t>
  </si>
  <si>
    <t xml:space="preserve"> Регіональні співставлення депозитів фізичних осіб, млн грн.</t>
  </si>
  <si>
    <t>Iв.-Франкiвська</t>
  </si>
  <si>
    <t>ДК</t>
  </si>
  <si>
    <t>ТАБЛ.3 зі СКРИТИМИ стобп.</t>
  </si>
  <si>
    <t xml:space="preserve">Питома вага </t>
  </si>
  <si>
    <t>Таб2 зі скрит СТОВП</t>
  </si>
  <si>
    <t>Регіональна динаміка обсягів кредитування суб'єктів господарювання</t>
  </si>
  <si>
    <t>Регіональні співставлення обсягів кредитування,</t>
  </si>
  <si>
    <t xml:space="preserve"> на 1 особу</t>
  </si>
  <si>
    <t xml:space="preserve"> На 1 особу</t>
  </si>
  <si>
    <t>всього ф+с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</si>
</sst>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#,##0.0"/>
    <numFmt numFmtId="166" formatCode="0.0"/>
    <numFmt numFmtId="167" formatCode="\ ###0;\–\ ###0;\ &quot;–&quot;;_-@_-"/>
    <numFmt numFmtId="168" formatCode="###0;\–###0;&quot;–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2"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UkrainianBaltica"/>
      <family val="1"/>
    </font>
    <font>
      <sz val="10"/>
      <name val="Times New Roman Cyr"/>
      <family val="1"/>
    </font>
    <font>
      <sz val="10"/>
      <name val="UkrainianFuturis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b/>
      <i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>
      <alignment horizontal="centerContinuous"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3">
      <alignment horizontal="centerContinuous" vertical="top" wrapText="1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61" fillId="32" borderId="0" applyNumberFormat="0" applyBorder="0" applyAlignment="0" applyProtection="0"/>
    <xf numFmtId="49" fontId="1" fillId="0" borderId="11">
      <alignment horizontal="center" vertical="center" wrapText="1"/>
      <protection/>
    </xf>
  </cellStyleXfs>
  <cellXfs count="235">
    <xf numFmtId="0" fontId="0" fillId="0" borderId="0" xfId="0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33" borderId="14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3" fontId="8" fillId="0" borderId="11" xfId="61" applyNumberFormat="1" applyFont="1" applyBorder="1">
      <alignment/>
      <protection/>
    </xf>
    <xf numFmtId="3" fontId="8" fillId="0" borderId="11" xfId="0" applyNumberFormat="1" applyFont="1" applyBorder="1" applyAlignment="1">
      <alignment horizontal="right" indent="1"/>
    </xf>
    <xf numFmtId="2" fontId="9" fillId="0" borderId="11" xfId="0" applyNumberFormat="1" applyFont="1" applyBorder="1" applyAlignment="1">
      <alignment horizontal="right" indent="1"/>
    </xf>
    <xf numFmtId="4" fontId="9" fillId="0" borderId="11" xfId="57" applyNumberFormat="1" applyFont="1" applyBorder="1" applyAlignment="1">
      <alignment horizontal="right" indent="1"/>
      <protection/>
    </xf>
    <xf numFmtId="1" fontId="8" fillId="0" borderId="11" xfId="0" applyNumberFormat="1" applyFont="1" applyBorder="1" applyAlignment="1">
      <alignment horizontal="right" indent="1"/>
    </xf>
    <xf numFmtId="1" fontId="8" fillId="0" borderId="11" xfId="61" applyNumberFormat="1" applyFont="1" applyBorder="1" applyAlignment="1">
      <alignment horizontal="right" indent="1"/>
      <protection/>
    </xf>
    <xf numFmtId="2" fontId="9" fillId="0" borderId="11" xfId="61" applyNumberFormat="1" applyFont="1" applyBorder="1" applyAlignment="1">
      <alignment horizontal="right" indent="1"/>
      <protection/>
    </xf>
    <xf numFmtId="3" fontId="8" fillId="0" borderId="11" xfId="61" applyNumberFormat="1" applyFont="1" applyBorder="1" applyAlignment="1">
      <alignment horizontal="left" wrapText="1" indent="1"/>
      <protection/>
    </xf>
    <xf numFmtId="0" fontId="8" fillId="0" borderId="11" xfId="0" applyFont="1" applyBorder="1" applyAlignment="1">
      <alignment horizontal="center"/>
    </xf>
    <xf numFmtId="3" fontId="8" fillId="0" borderId="11" xfId="61" applyNumberFormat="1" applyFont="1" applyBorder="1" applyAlignment="1">
      <alignment horizontal="left" indent="1"/>
      <protection/>
    </xf>
    <xf numFmtId="3" fontId="9" fillId="0" borderId="11" xfId="61" applyNumberFormat="1" applyFont="1" applyBorder="1" applyAlignment="1">
      <alignment horizontal="left" indent="1"/>
      <protection/>
    </xf>
    <xf numFmtId="0" fontId="8" fillId="0" borderId="0" xfId="0" applyFont="1" applyAlignment="1">
      <alignment/>
    </xf>
    <xf numFmtId="3" fontId="8" fillId="0" borderId="11" xfId="57" applyNumberFormat="1" applyFont="1" applyBorder="1" applyAlignment="1">
      <alignment horizontal="right" indent="1"/>
      <protection/>
    </xf>
    <xf numFmtId="2" fontId="8" fillId="0" borderId="11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right" indent="1"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1" fontId="9" fillId="0" borderId="11" xfId="0" applyNumberFormat="1" applyFont="1" applyBorder="1" applyAlignment="1">
      <alignment horizontal="right" indent="1"/>
    </xf>
    <xf numFmtId="2" fontId="0" fillId="0" borderId="11" xfId="0" applyNumberFormat="1" applyBorder="1" applyAlignment="1">
      <alignment/>
    </xf>
    <xf numFmtId="2" fontId="8" fillId="0" borderId="11" xfId="61" applyNumberFormat="1" applyFont="1" applyBorder="1" applyAlignment="1">
      <alignment horizontal="right" indent="1"/>
      <protection/>
    </xf>
    <xf numFmtId="1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right" indent="1"/>
    </xf>
    <xf numFmtId="1" fontId="8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166" fontId="0" fillId="0" borderId="0" xfId="0" applyNumberFormat="1" applyAlignment="1">
      <alignment/>
    </xf>
    <xf numFmtId="166" fontId="8" fillId="0" borderId="1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" fontId="9" fillId="0" borderId="11" xfId="61" applyNumberFormat="1" applyFont="1" applyBorder="1" applyAlignment="1">
      <alignment horizontal="right" indent="1"/>
      <protection/>
    </xf>
    <xf numFmtId="166" fontId="8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6" fontId="8" fillId="0" borderId="11" xfId="61" applyNumberFormat="1" applyFont="1" applyBorder="1" applyAlignment="1">
      <alignment horizontal="right" indent="1"/>
      <protection/>
    </xf>
    <xf numFmtId="166" fontId="8" fillId="0" borderId="11" xfId="57" applyNumberFormat="1" applyFont="1" applyBorder="1" applyAlignment="1">
      <alignment horizontal="right" indent="1"/>
      <protection/>
    </xf>
    <xf numFmtId="166" fontId="9" fillId="0" borderId="11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/>
    </xf>
    <xf numFmtId="166" fontId="9" fillId="0" borderId="11" xfId="61" applyNumberFormat="1" applyFont="1" applyBorder="1" applyAlignment="1">
      <alignment horizontal="right" indent="1"/>
      <protection/>
    </xf>
    <xf numFmtId="0" fontId="1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/>
    </xf>
    <xf numFmtId="1" fontId="1" fillId="0" borderId="11" xfId="71" applyNumberFormat="1" applyFont="1" applyBorder="1" applyAlignment="1" applyProtection="1">
      <alignment horizontal="right"/>
      <protection hidden="1"/>
    </xf>
    <xf numFmtId="167" fontId="15" fillId="0" borderId="11" xfId="59" applyNumberFormat="1" applyFont="1" applyFill="1" applyBorder="1" applyAlignment="1" applyProtection="1">
      <alignment horizontal="right" wrapText="1"/>
      <protection hidden="1"/>
    </xf>
    <xf numFmtId="167" fontId="15" fillId="0" borderId="11" xfId="71" applyNumberFormat="1" applyFont="1" applyFill="1" applyBorder="1" applyAlignment="1" applyProtection="1">
      <alignment horizontal="right"/>
      <protection hidden="1"/>
    </xf>
    <xf numFmtId="168" fontId="16" fillId="0" borderId="11" xfId="58" applyNumberFormat="1" applyFont="1" applyBorder="1" applyAlignment="1">
      <alignment wrapText="1"/>
      <protection/>
    </xf>
    <xf numFmtId="0" fontId="14" fillId="0" borderId="0" xfId="0" applyFont="1" applyFill="1" applyBorder="1" applyAlignment="1">
      <alignment horizontal="center"/>
    </xf>
    <xf numFmtId="3" fontId="12" fillId="0" borderId="0" xfId="61" applyNumberFormat="1" applyFont="1" applyFill="1" applyBorder="1" applyAlignment="1">
      <alignment horizontal="left" indent="1"/>
      <protection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right" indent="1"/>
    </xf>
    <xf numFmtId="166" fontId="12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/>
    </xf>
    <xf numFmtId="166" fontId="12" fillId="0" borderId="0" xfId="57" applyNumberFormat="1" applyFont="1" applyFill="1" applyBorder="1" applyAlignment="1">
      <alignment horizontal="right" indent="1"/>
      <protection/>
    </xf>
    <xf numFmtId="166" fontId="14" fillId="0" borderId="0" xfId="57" applyNumberFormat="1" applyFont="1" applyFill="1" applyBorder="1" applyAlignment="1">
      <alignment horizontal="right" indent="1"/>
      <protection/>
    </xf>
    <xf numFmtId="166" fontId="15" fillId="0" borderId="0" xfId="59" applyNumberFormat="1" applyFont="1" applyFill="1" applyBorder="1" applyAlignment="1" applyProtection="1">
      <alignment horizontal="right" wrapText="1"/>
      <protection hidden="1"/>
    </xf>
    <xf numFmtId="3" fontId="12" fillId="0" borderId="17" xfId="0" applyNumberFormat="1" applyFont="1" applyFill="1" applyBorder="1" applyAlignment="1">
      <alignment horizontal="right" indent="1"/>
    </xf>
    <xf numFmtId="166" fontId="11" fillId="0" borderId="17" xfId="0" applyNumberFormat="1" applyFont="1" applyFill="1" applyBorder="1" applyAlignment="1">
      <alignment/>
    </xf>
    <xf numFmtId="167" fontId="1" fillId="0" borderId="11" xfId="59" applyNumberFormat="1" applyFont="1" applyFill="1" applyBorder="1" applyAlignment="1" applyProtection="1">
      <alignment horizontal="center" wrapText="1"/>
      <protection hidden="1"/>
    </xf>
    <xf numFmtId="167" fontId="1" fillId="34" borderId="11" xfId="59" applyNumberFormat="1" applyFont="1" applyFill="1" applyBorder="1" applyAlignment="1" applyProtection="1">
      <alignment horizontal="center" wrapText="1"/>
      <protection hidden="1"/>
    </xf>
    <xf numFmtId="0" fontId="0" fillId="0" borderId="11" xfId="0" applyBorder="1" applyAlignment="1">
      <alignment/>
    </xf>
    <xf numFmtId="166" fontId="12" fillId="0" borderId="11" xfId="61" applyNumberFormat="1" applyFont="1" applyBorder="1">
      <alignment/>
      <protection/>
    </xf>
    <xf numFmtId="166" fontId="8" fillId="0" borderId="11" xfId="71" applyNumberFormat="1" applyFont="1" applyBorder="1" applyAlignment="1" applyProtection="1">
      <alignment horizontal="center"/>
      <protection hidden="1"/>
    </xf>
    <xf numFmtId="166" fontId="8" fillId="0" borderId="11" xfId="71" applyNumberFormat="1" applyFont="1" applyBorder="1" applyAlignment="1" applyProtection="1">
      <alignment horizontal="right"/>
      <protection hidden="1"/>
    </xf>
    <xf numFmtId="166" fontId="12" fillId="0" borderId="11" xfId="61" applyNumberFormat="1" applyFont="1" applyBorder="1" applyAlignment="1">
      <alignment horizontal="left" wrapText="1" indent="1"/>
      <protection/>
    </xf>
    <xf numFmtId="166" fontId="8" fillId="0" borderId="11" xfId="59" applyNumberFormat="1" applyFont="1" applyBorder="1" applyAlignment="1" applyProtection="1">
      <alignment horizontal="center" wrapText="1"/>
      <protection hidden="1"/>
    </xf>
    <xf numFmtId="166" fontId="8" fillId="0" borderId="11" xfId="57" applyNumberFormat="1" applyFont="1" applyBorder="1" applyAlignment="1">
      <alignment horizontal="center"/>
      <protection/>
    </xf>
    <xf numFmtId="166" fontId="8" fillId="0" borderId="11" xfId="59" applyNumberFormat="1" applyFont="1" applyFill="1" applyBorder="1" applyAlignment="1" applyProtection="1">
      <alignment horizontal="right" wrapText="1"/>
      <protection hidden="1"/>
    </xf>
    <xf numFmtId="166" fontId="8" fillId="0" borderId="11" xfId="71" applyNumberFormat="1" applyFont="1" applyFill="1" applyBorder="1" applyAlignment="1" applyProtection="1">
      <alignment horizontal="right"/>
      <protection hidden="1"/>
    </xf>
    <xf numFmtId="166" fontId="8" fillId="0" borderId="11" xfId="58" applyNumberFormat="1" applyFont="1" applyBorder="1" applyAlignment="1">
      <alignment wrapText="1"/>
      <protection/>
    </xf>
    <xf numFmtId="166" fontId="12" fillId="35" borderId="11" xfId="61" applyNumberFormat="1" applyFont="1" applyFill="1" applyBorder="1" applyAlignment="1">
      <alignment horizontal="left" indent="1"/>
      <protection/>
    </xf>
    <xf numFmtId="166" fontId="12" fillId="35" borderId="11" xfId="0" applyNumberFormat="1" applyFont="1" applyFill="1" applyBorder="1" applyAlignment="1">
      <alignment/>
    </xf>
    <xf numFmtId="166" fontId="12" fillId="0" borderId="11" xfId="61" applyNumberFormat="1" applyFont="1" applyBorder="1" applyAlignment="1">
      <alignment horizontal="left" indent="1"/>
      <protection/>
    </xf>
    <xf numFmtId="166" fontId="12" fillId="34" borderId="11" xfId="61" applyNumberFormat="1" applyFont="1" applyFill="1" applyBorder="1" applyAlignment="1">
      <alignment horizontal="left" indent="1"/>
      <protection/>
    </xf>
    <xf numFmtId="166" fontId="8" fillId="34" borderId="11" xfId="59" applyNumberFormat="1" applyFont="1" applyFill="1" applyBorder="1" applyAlignment="1" applyProtection="1">
      <alignment horizontal="center" wrapText="1"/>
      <protection hidden="1"/>
    </xf>
    <xf numFmtId="166" fontId="8" fillId="34" borderId="11" xfId="71" applyNumberFormat="1" applyFont="1" applyFill="1" applyBorder="1" applyAlignment="1" applyProtection="1">
      <alignment horizontal="center"/>
      <protection hidden="1"/>
    </xf>
    <xf numFmtId="166" fontId="12" fillId="34" borderId="11" xfId="0" applyNumberFormat="1" applyFont="1" applyFill="1" applyBorder="1" applyAlignment="1">
      <alignment/>
    </xf>
    <xf numFmtId="166" fontId="8" fillId="34" borderId="11" xfId="57" applyNumberFormat="1" applyFont="1" applyFill="1" applyBorder="1" applyAlignment="1">
      <alignment horizontal="center"/>
      <protection/>
    </xf>
    <xf numFmtId="166" fontId="8" fillId="34" borderId="11" xfId="59" applyNumberFormat="1" applyFont="1" applyFill="1" applyBorder="1" applyAlignment="1" applyProtection="1">
      <alignment horizontal="right" wrapText="1"/>
      <protection hidden="1"/>
    </xf>
    <xf numFmtId="166" fontId="8" fillId="34" borderId="11" xfId="71" applyNumberFormat="1" applyFont="1" applyFill="1" applyBorder="1" applyAlignment="1" applyProtection="1">
      <alignment horizontal="right"/>
      <protection hidden="1"/>
    </xf>
    <xf numFmtId="166" fontId="8" fillId="34" borderId="11" xfId="58" applyNumberFormat="1" applyFont="1" applyFill="1" applyBorder="1" applyAlignment="1">
      <alignment wrapText="1"/>
      <protection/>
    </xf>
    <xf numFmtId="166" fontId="8" fillId="34" borderId="11" xfId="0" applyNumberFormat="1" applyFont="1" applyFill="1" applyBorder="1" applyAlignment="1">
      <alignment horizontal="center"/>
    </xf>
    <xf numFmtId="166" fontId="12" fillId="36" borderId="11" xfId="61" applyNumberFormat="1" applyFont="1" applyFill="1" applyBorder="1" applyAlignment="1">
      <alignment horizontal="left" indent="1"/>
      <protection/>
    </xf>
    <xf numFmtId="166" fontId="8" fillId="36" borderId="11" xfId="59" applyNumberFormat="1" applyFont="1" applyFill="1" applyBorder="1" applyAlignment="1" applyProtection="1">
      <alignment horizontal="center" wrapText="1"/>
      <protection hidden="1"/>
    </xf>
    <xf numFmtId="166" fontId="8" fillId="36" borderId="11" xfId="71" applyNumberFormat="1" applyFont="1" applyFill="1" applyBorder="1" applyAlignment="1" applyProtection="1">
      <alignment horizontal="center"/>
      <protection hidden="1"/>
    </xf>
    <xf numFmtId="166" fontId="12" fillId="36" borderId="11" xfId="0" applyNumberFormat="1" applyFont="1" applyFill="1" applyBorder="1" applyAlignment="1">
      <alignment/>
    </xf>
    <xf numFmtId="166" fontId="8" fillId="36" borderId="11" xfId="57" applyNumberFormat="1" applyFont="1" applyFill="1" applyBorder="1" applyAlignment="1">
      <alignment horizontal="center"/>
      <protection/>
    </xf>
    <xf numFmtId="166" fontId="8" fillId="36" borderId="11" xfId="59" applyNumberFormat="1" applyFont="1" applyFill="1" applyBorder="1" applyAlignment="1" applyProtection="1">
      <alignment horizontal="right" wrapText="1"/>
      <protection hidden="1"/>
    </xf>
    <xf numFmtId="166" fontId="8" fillId="36" borderId="11" xfId="71" applyNumberFormat="1" applyFont="1" applyFill="1" applyBorder="1" applyAlignment="1" applyProtection="1">
      <alignment horizontal="right"/>
      <protection hidden="1"/>
    </xf>
    <xf numFmtId="166" fontId="8" fillId="36" borderId="11" xfId="58" applyNumberFormat="1" applyFont="1" applyFill="1" applyBorder="1" applyAlignment="1">
      <alignment wrapText="1"/>
      <protection/>
    </xf>
    <xf numFmtId="166" fontId="8" fillId="36" borderId="11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right" indent="1"/>
    </xf>
    <xf numFmtId="0" fontId="9" fillId="0" borderId="11" xfId="0" applyFont="1" applyBorder="1" applyAlignment="1">
      <alignment horizontal="center"/>
    </xf>
    <xf numFmtId="2" fontId="7" fillId="0" borderId="11" xfId="61" applyNumberFormat="1" applyFont="1" applyBorder="1" applyAlignment="1">
      <alignment horizontal="right" indent="1"/>
      <protection/>
    </xf>
    <xf numFmtId="2" fontId="14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 indent="1"/>
    </xf>
    <xf numFmtId="2" fontId="12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19" fillId="0" borderId="11" xfId="57" applyNumberFormat="1" applyFont="1" applyBorder="1" applyAlignment="1">
      <alignment horizontal="right" indent="1"/>
      <protection/>
    </xf>
    <xf numFmtId="3" fontId="20" fillId="0" borderId="11" xfId="61" applyNumberFormat="1" applyFont="1" applyBorder="1">
      <alignment/>
      <protection/>
    </xf>
    <xf numFmtId="166" fontId="20" fillId="0" borderId="11" xfId="57" applyNumberFormat="1" applyFont="1" applyBorder="1" applyAlignment="1">
      <alignment horizontal="right" indent="1"/>
      <protection/>
    </xf>
    <xf numFmtId="1" fontId="19" fillId="0" borderId="11" xfId="57" applyNumberFormat="1" applyFont="1" applyBorder="1" applyAlignment="1">
      <alignment horizontal="right" indent="1"/>
      <protection/>
    </xf>
    <xf numFmtId="2" fontId="19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3" fontId="20" fillId="0" borderId="11" xfId="61" applyNumberFormat="1" applyFont="1" applyBorder="1" applyAlignment="1">
      <alignment horizontal="left" wrapText="1" indent="1"/>
      <protection/>
    </xf>
    <xf numFmtId="166" fontId="20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19" fillId="0" borderId="11" xfId="57" applyNumberFormat="1" applyFont="1" applyBorder="1" applyAlignment="1">
      <alignment horizontal="right" indent="1"/>
      <protection/>
    </xf>
    <xf numFmtId="3" fontId="20" fillId="0" borderId="11" xfId="61" applyNumberFormat="1" applyFont="1" applyBorder="1" applyAlignment="1">
      <alignment horizontal="left" indent="1"/>
      <protection/>
    </xf>
    <xf numFmtId="166" fontId="20" fillId="0" borderId="11" xfId="71" applyNumberFormat="1" applyFont="1" applyBorder="1" applyAlignment="1" applyProtection="1">
      <alignment horizontal="right" indent="1"/>
      <protection hidden="1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3" fontId="9" fillId="0" borderId="11" xfId="61" applyNumberFormat="1" applyFont="1" applyBorder="1">
      <alignment/>
      <protection/>
    </xf>
    <xf numFmtId="4" fontId="9" fillId="0" borderId="11" xfId="61" applyNumberFormat="1" applyFont="1" applyBorder="1">
      <alignment/>
      <protection/>
    </xf>
    <xf numFmtId="0" fontId="24" fillId="0" borderId="11" xfId="60" applyBorder="1">
      <alignment/>
      <protection/>
    </xf>
    <xf numFmtId="0" fontId="0" fillId="37" borderId="0" xfId="0" applyFill="1" applyAlignment="1">
      <alignment/>
    </xf>
    <xf numFmtId="3" fontId="12" fillId="0" borderId="13" xfId="0" applyNumberFormat="1" applyFont="1" applyBorder="1" applyAlignment="1">
      <alignment horizontal="right" indent="1"/>
    </xf>
    <xf numFmtId="0" fontId="1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right" indent="1"/>
    </xf>
    <xf numFmtId="4" fontId="8" fillId="0" borderId="11" xfId="61" applyNumberFormat="1" applyFont="1" applyBorder="1">
      <alignment/>
      <protection/>
    </xf>
    <xf numFmtId="1" fontId="7" fillId="0" borderId="11" xfId="61" applyNumberFormat="1" applyFont="1" applyBorder="1" applyAlignment="1">
      <alignment horizontal="right" indent="1"/>
      <protection/>
    </xf>
    <xf numFmtId="0" fontId="8" fillId="0" borderId="11" xfId="60" applyFont="1" applyBorder="1">
      <alignment/>
      <protection/>
    </xf>
    <xf numFmtId="0" fontId="9" fillId="0" borderId="11" xfId="60" applyFont="1" applyBorder="1">
      <alignment/>
      <protection/>
    </xf>
    <xf numFmtId="2" fontId="23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2" fontId="9" fillId="38" borderId="11" xfId="60" applyNumberFormat="1" applyFont="1" applyFill="1" applyBorder="1">
      <alignment/>
      <protection/>
    </xf>
    <xf numFmtId="2" fontId="14" fillId="38" borderId="11" xfId="0" applyNumberFormat="1" applyFont="1" applyFill="1" applyBorder="1" applyAlignment="1">
      <alignment horizontal="center"/>
    </xf>
    <xf numFmtId="4" fontId="8" fillId="38" borderId="11" xfId="61" applyNumberFormat="1" applyFont="1" applyFill="1" applyBorder="1">
      <alignment/>
      <protection/>
    </xf>
    <xf numFmtId="2" fontId="23" fillId="38" borderId="11" xfId="0" applyNumberFormat="1" applyFont="1" applyFill="1" applyBorder="1" applyAlignment="1">
      <alignment/>
    </xf>
    <xf numFmtId="2" fontId="9" fillId="0" borderId="11" xfId="60" applyNumberFormat="1" applyFont="1" applyBorder="1">
      <alignment/>
      <protection/>
    </xf>
    <xf numFmtId="4" fontId="8" fillId="39" borderId="11" xfId="61" applyNumberFormat="1" applyFont="1" applyFill="1" applyBorder="1">
      <alignment/>
      <protection/>
    </xf>
    <xf numFmtId="2" fontId="23" fillId="39" borderId="1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1" fontId="19" fillId="0" borderId="11" xfId="71" applyNumberFormat="1" applyFont="1" applyBorder="1" applyAlignment="1" applyProtection="1">
      <alignment horizontal="center"/>
      <protection hidden="1"/>
    </xf>
    <xf numFmtId="166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/>
    </xf>
    <xf numFmtId="166" fontId="19" fillId="0" borderId="11" xfId="71" applyNumberFormat="1" applyFont="1" applyBorder="1" applyAlignment="1" applyProtection="1">
      <alignment horizontal="right"/>
      <protection hidden="1"/>
    </xf>
    <xf numFmtId="166" fontId="20" fillId="0" borderId="11" xfId="59" applyNumberFormat="1" applyFont="1" applyFill="1" applyBorder="1" applyAlignment="1" applyProtection="1">
      <alignment horizontal="right" wrapText="1"/>
      <protection hidden="1"/>
    </xf>
    <xf numFmtId="166" fontId="20" fillId="0" borderId="11" xfId="71" applyNumberFormat="1" applyFont="1" applyBorder="1" applyAlignment="1" applyProtection="1">
      <alignment horizontal="center"/>
      <protection hidden="1"/>
    </xf>
    <xf numFmtId="166" fontId="19" fillId="0" borderId="11" xfId="0" applyNumberFormat="1" applyFont="1" applyFill="1" applyBorder="1" applyAlignment="1">
      <alignment/>
    </xf>
    <xf numFmtId="1" fontId="20" fillId="0" borderId="11" xfId="59" applyNumberFormat="1" applyFont="1" applyBorder="1" applyAlignment="1" applyProtection="1">
      <alignment horizontal="center" wrapText="1"/>
      <protection hidden="1"/>
    </xf>
    <xf numFmtId="166" fontId="20" fillId="0" borderId="11" xfId="59" applyNumberFormat="1" applyFont="1" applyFill="1" applyBorder="1" applyAlignment="1" applyProtection="1">
      <alignment horizontal="center" wrapText="1"/>
      <protection hidden="1"/>
    </xf>
    <xf numFmtId="0" fontId="27" fillId="0" borderId="1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8" fillId="0" borderId="11" xfId="61" applyNumberFormat="1" applyFont="1" applyBorder="1" applyAlignment="1">
      <alignment horizontal="center"/>
      <protection/>
    </xf>
    <xf numFmtId="1" fontId="9" fillId="0" borderId="11" xfId="61" applyNumberFormat="1" applyFont="1" applyBorder="1" applyAlignment="1">
      <alignment horizontal="center"/>
      <protection/>
    </xf>
    <xf numFmtId="2" fontId="8" fillId="0" borderId="11" xfId="61" applyNumberFormat="1" applyFont="1" applyBorder="1" applyAlignment="1">
      <alignment horizontal="center"/>
      <protection/>
    </xf>
    <xf numFmtId="2" fontId="9" fillId="0" borderId="11" xfId="61" applyNumberFormat="1" applyFont="1" applyBorder="1" applyAlignment="1">
      <alignment horizontal="center"/>
      <protection/>
    </xf>
    <xf numFmtId="166" fontId="9" fillId="33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6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depfv2000" xfId="57"/>
    <cellStyle name="Обычный_depgal1" xfId="58"/>
    <cellStyle name="Обычный_VKK 7НВ" xfId="59"/>
    <cellStyle name="Обычный_Лист2" xfId="60"/>
    <cellStyle name="Обычный_Т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_Vklad2000" xfId="71"/>
    <cellStyle name="Хороший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1"/>
  <sheetViews>
    <sheetView zoomScalePageLayoutView="0" workbookViewId="0" topLeftCell="A14">
      <selection activeCell="A38" sqref="A38:Q38"/>
    </sheetView>
  </sheetViews>
  <sheetFormatPr defaultColWidth="9.00390625" defaultRowHeight="12.75"/>
  <cols>
    <col min="1" max="1" width="17.875" style="0" customWidth="1"/>
    <col min="18" max="18" width="12.00390625" style="0" customWidth="1"/>
    <col min="19" max="19" width="12.625" style="0" customWidth="1"/>
  </cols>
  <sheetData>
    <row r="3" spans="1:17" ht="19.5">
      <c r="A3" s="202" t="s">
        <v>40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3.5" hidden="1">
      <c r="A4" s="204" t="s">
        <v>32</v>
      </c>
      <c r="B4" s="205"/>
      <c r="C4" s="205"/>
      <c r="D4" s="205"/>
      <c r="E4" s="205"/>
      <c r="F4" s="204" t="s">
        <v>31</v>
      </c>
      <c r="G4" s="205"/>
      <c r="H4" s="205"/>
      <c r="I4" s="205"/>
      <c r="J4" s="204" t="s">
        <v>30</v>
      </c>
      <c r="K4" s="205"/>
      <c r="L4" s="205"/>
      <c r="M4" s="205"/>
      <c r="N4" s="204" t="s">
        <v>27</v>
      </c>
      <c r="O4" s="205"/>
      <c r="P4" s="205"/>
      <c r="Q4" s="205"/>
    </row>
    <row r="5" spans="1:19" ht="12.75">
      <c r="A5" s="1"/>
      <c r="B5" s="26" t="s">
        <v>0</v>
      </c>
      <c r="C5" s="26"/>
      <c r="D5" s="3" t="s">
        <v>28</v>
      </c>
      <c r="E5" s="3"/>
      <c r="F5" s="26" t="s">
        <v>0</v>
      </c>
      <c r="G5" s="26"/>
      <c r="H5" s="3" t="s">
        <v>28</v>
      </c>
      <c r="I5" s="3"/>
      <c r="J5" s="26" t="s">
        <v>0</v>
      </c>
      <c r="K5" s="26"/>
      <c r="L5" s="3" t="s">
        <v>28</v>
      </c>
      <c r="M5" s="3"/>
      <c r="N5" s="26" t="s">
        <v>0</v>
      </c>
      <c r="O5" s="26"/>
      <c r="P5" s="3" t="s">
        <v>28</v>
      </c>
      <c r="Q5" s="3"/>
      <c r="R5" s="27" t="s">
        <v>42</v>
      </c>
      <c r="S5" s="27" t="s">
        <v>42</v>
      </c>
    </row>
    <row r="6" spans="1:19" ht="12.75">
      <c r="A6" s="1"/>
      <c r="B6" s="26"/>
      <c r="C6" s="26"/>
      <c r="D6" s="3" t="s">
        <v>29</v>
      </c>
      <c r="E6" s="3" t="s">
        <v>33</v>
      </c>
      <c r="F6" s="26"/>
      <c r="G6" s="26"/>
      <c r="H6" s="3" t="s">
        <v>29</v>
      </c>
      <c r="I6" s="8" t="s">
        <v>34</v>
      </c>
      <c r="J6" s="26"/>
      <c r="K6" s="26"/>
      <c r="L6" s="3" t="s">
        <v>29</v>
      </c>
      <c r="M6" s="3" t="s">
        <v>34</v>
      </c>
      <c r="N6" s="26"/>
      <c r="O6" s="26"/>
      <c r="P6" s="3" t="s">
        <v>29</v>
      </c>
      <c r="Q6" s="3" t="s">
        <v>34</v>
      </c>
      <c r="R6" s="27" t="s">
        <v>44</v>
      </c>
      <c r="S6" s="27" t="s">
        <v>43</v>
      </c>
    </row>
    <row r="7" spans="1:19" ht="12.75">
      <c r="A7" s="9" t="s">
        <v>0</v>
      </c>
      <c r="B7" s="10">
        <v>14794.2039</v>
      </c>
      <c r="C7" s="10"/>
      <c r="D7" s="21">
        <v>11281.5789</v>
      </c>
      <c r="E7" s="12">
        <v>76.25674876631922</v>
      </c>
      <c r="F7" s="13">
        <v>33523.38649999999</v>
      </c>
      <c r="G7" s="13"/>
      <c r="H7" s="28">
        <v>27511.110499999995</v>
      </c>
      <c r="I7" s="11">
        <v>82.06542766793564</v>
      </c>
      <c r="J7" s="13">
        <v>78543.14439999999</v>
      </c>
      <c r="K7" s="13"/>
      <c r="L7" s="13">
        <v>66801.18419999999</v>
      </c>
      <c r="M7" s="11">
        <v>85.05030542169126</v>
      </c>
      <c r="N7" s="14">
        <v>129616.5295</v>
      </c>
      <c r="O7" s="14"/>
      <c r="P7" s="14">
        <v>112114.87160000001</v>
      </c>
      <c r="Q7" s="15">
        <v>86.49735649649531</v>
      </c>
      <c r="R7" s="29">
        <f>N7/B7*100</f>
        <v>876.1304790452427</v>
      </c>
      <c r="S7" s="29">
        <f>P7/D7*100</f>
        <v>993.7870629083666</v>
      </c>
    </row>
    <row r="8" spans="1:19" ht="12.75" customHeight="1">
      <c r="A8" s="16" t="s">
        <v>39</v>
      </c>
      <c r="B8" s="22">
        <v>456.28430000000003</v>
      </c>
      <c r="C8" s="22"/>
      <c r="D8" s="22">
        <v>354.2767</v>
      </c>
      <c r="E8" s="12">
        <v>77.64385055545414</v>
      </c>
      <c r="F8" s="13">
        <v>1101.6234</v>
      </c>
      <c r="G8" s="13"/>
      <c r="H8" s="13">
        <v>929.9813999999999</v>
      </c>
      <c r="I8" s="11">
        <v>84.41917628111385</v>
      </c>
      <c r="J8" s="13">
        <v>2912.8244</v>
      </c>
      <c r="K8" s="13"/>
      <c r="L8" s="13">
        <v>2559.0921</v>
      </c>
      <c r="M8" s="11">
        <v>87.85603759704841</v>
      </c>
      <c r="N8" s="14">
        <v>4703.8088</v>
      </c>
      <c r="O8" s="14"/>
      <c r="P8" s="14">
        <v>4239.5774</v>
      </c>
      <c r="Q8" s="15">
        <v>90.13073405534682</v>
      </c>
      <c r="R8" s="29">
        <f>N8/B8*100</f>
        <v>1030.8942911250726</v>
      </c>
      <c r="S8" s="29">
        <f>P8/D8*100</f>
        <v>1196.685359212164</v>
      </c>
    </row>
    <row r="9" spans="1:19" ht="12.75">
      <c r="A9" s="18" t="s">
        <v>1</v>
      </c>
      <c r="B9" s="22">
        <v>4808.3254</v>
      </c>
      <c r="C9" s="22"/>
      <c r="D9" s="22">
        <v>3999.8406</v>
      </c>
      <c r="E9" s="12">
        <v>83.18573031683755</v>
      </c>
      <c r="F9" s="13">
        <v>9730.3228</v>
      </c>
      <c r="G9" s="13"/>
      <c r="H9" s="13">
        <v>8252.0938</v>
      </c>
      <c r="I9" s="11">
        <v>84.80801685222612</v>
      </c>
      <c r="J9" s="13">
        <v>23086.274100000002</v>
      </c>
      <c r="K9" s="13"/>
      <c r="L9" s="13">
        <v>18918.2589</v>
      </c>
      <c r="M9" s="11">
        <v>81.94591651322376</v>
      </c>
      <c r="N9" s="14">
        <v>38920.2791</v>
      </c>
      <c r="O9" s="14"/>
      <c r="P9" s="14">
        <v>31808.413800000002</v>
      </c>
      <c r="Q9" s="15">
        <v>81.72709583678191</v>
      </c>
      <c r="R9" s="29">
        <f>N9/B9*100</f>
        <v>809.4352162605302</v>
      </c>
      <c r="S9" s="29">
        <f>P9/D9*100</f>
        <v>795.2420353951106</v>
      </c>
    </row>
    <row r="10" spans="1:19" ht="12.75">
      <c r="A10" s="19" t="s">
        <v>2</v>
      </c>
      <c r="B10" s="1"/>
      <c r="C10" s="1"/>
      <c r="D10" s="1"/>
      <c r="E10" s="12"/>
      <c r="F10" s="13"/>
      <c r="G10" s="13"/>
      <c r="H10" s="13"/>
      <c r="I10" s="11"/>
      <c r="J10" s="13"/>
      <c r="K10" s="13"/>
      <c r="L10" s="13"/>
      <c r="M10" s="11"/>
      <c r="N10" s="14"/>
      <c r="O10" s="14"/>
      <c r="P10" s="14"/>
      <c r="Q10" s="15"/>
      <c r="R10" s="29"/>
      <c r="S10" s="29"/>
    </row>
    <row r="11" spans="1:19" ht="12.75">
      <c r="A11" s="18" t="s">
        <v>3</v>
      </c>
      <c r="B11" s="10">
        <v>222.3678</v>
      </c>
      <c r="C11" s="10"/>
      <c r="D11" s="10">
        <v>143.6178</v>
      </c>
      <c r="E11" s="12">
        <v>64.58569990799027</v>
      </c>
      <c r="F11" s="13">
        <v>566.4996000000001</v>
      </c>
      <c r="G11" s="13"/>
      <c r="H11" s="13">
        <v>457.62330000000003</v>
      </c>
      <c r="I11" s="11">
        <v>80.7808690420964</v>
      </c>
      <c r="J11" s="13">
        <v>1402.6749</v>
      </c>
      <c r="K11" s="13"/>
      <c r="L11" s="13">
        <v>1233.514</v>
      </c>
      <c r="M11" s="11">
        <v>87.94012069368318</v>
      </c>
      <c r="N11" s="14">
        <v>2396.4341999999997</v>
      </c>
      <c r="O11" s="14"/>
      <c r="P11" s="14">
        <v>2175.8455</v>
      </c>
      <c r="Q11" s="15">
        <v>90.79512802813447</v>
      </c>
      <c r="R11" s="29">
        <f aca="true" t="shared" si="0" ref="R11:R34">N11/B11*100</f>
        <v>1077.689395676892</v>
      </c>
      <c r="S11" s="29">
        <f aca="true" t="shared" si="1" ref="S11:S34">P11/D11*100</f>
        <v>1515.024948161022</v>
      </c>
    </row>
    <row r="12" spans="1:19" ht="12.75">
      <c r="A12" s="18" t="s">
        <v>4</v>
      </c>
      <c r="B12" s="10">
        <v>166.9487</v>
      </c>
      <c r="C12" s="10"/>
      <c r="D12" s="10">
        <v>108.2279</v>
      </c>
      <c r="E12" s="12">
        <v>64.82703968344768</v>
      </c>
      <c r="F12" s="13">
        <v>412.06770000000006</v>
      </c>
      <c r="G12" s="13"/>
      <c r="H12" s="13">
        <v>324.4476</v>
      </c>
      <c r="I12" s="11">
        <v>78.73647946684488</v>
      </c>
      <c r="J12" s="13">
        <v>1028.5249000000001</v>
      </c>
      <c r="K12" s="13"/>
      <c r="L12" s="13">
        <v>868.2834</v>
      </c>
      <c r="M12" s="11">
        <v>84.42026051095117</v>
      </c>
      <c r="N12" s="14">
        <v>1772.263</v>
      </c>
      <c r="O12" s="14"/>
      <c r="P12" s="14">
        <v>1546.6364999999998</v>
      </c>
      <c r="Q12" s="15">
        <v>87.26901707026553</v>
      </c>
      <c r="R12" s="29">
        <f t="shared" si="0"/>
        <v>1061.5614257553368</v>
      </c>
      <c r="S12" s="29">
        <f t="shared" si="1"/>
        <v>1429.0552620904589</v>
      </c>
    </row>
    <row r="13" spans="1:19" ht="12.75">
      <c r="A13" s="18" t="s">
        <v>5</v>
      </c>
      <c r="B13" s="10">
        <v>1510.6006</v>
      </c>
      <c r="C13" s="10"/>
      <c r="D13" s="10">
        <v>1027.0125</v>
      </c>
      <c r="E13" s="12">
        <v>67.987031118616</v>
      </c>
      <c r="F13" s="13">
        <v>3565.5164</v>
      </c>
      <c r="G13" s="13"/>
      <c r="H13" s="13">
        <v>2607.6744</v>
      </c>
      <c r="I13" s="11">
        <v>73.13595304175294</v>
      </c>
      <c r="J13" s="13">
        <v>7591.3194</v>
      </c>
      <c r="K13" s="13"/>
      <c r="L13" s="13">
        <v>5862.4323</v>
      </c>
      <c r="M13" s="11">
        <v>77.2254728209697</v>
      </c>
      <c r="N13" s="14">
        <v>12544.6411</v>
      </c>
      <c r="O13" s="14"/>
      <c r="P13" s="14">
        <v>10069.867100000001</v>
      </c>
      <c r="Q13" s="15">
        <v>80.27226143600076</v>
      </c>
      <c r="R13" s="29">
        <f t="shared" si="0"/>
        <v>830.4406273901918</v>
      </c>
      <c r="S13" s="29">
        <f t="shared" si="1"/>
        <v>980.5009286644516</v>
      </c>
    </row>
    <row r="14" spans="1:19" ht="12.75">
      <c r="A14" s="18" t="s">
        <v>6</v>
      </c>
      <c r="B14" s="10">
        <v>1256.8735000000001</v>
      </c>
      <c r="C14" s="10"/>
      <c r="D14" s="10">
        <v>903.5466000000001</v>
      </c>
      <c r="E14" s="12">
        <v>71.88842791259424</v>
      </c>
      <c r="F14" s="13">
        <v>2804.5257</v>
      </c>
      <c r="G14" s="13"/>
      <c r="H14" s="13">
        <v>2219.8516</v>
      </c>
      <c r="I14" s="11">
        <v>79.15247843868929</v>
      </c>
      <c r="J14" s="13">
        <v>5822.9465</v>
      </c>
      <c r="K14" s="13"/>
      <c r="L14" s="13">
        <v>4920.808</v>
      </c>
      <c r="M14" s="11">
        <v>84.50718205980425</v>
      </c>
      <c r="N14" s="14">
        <v>8682.391500000002</v>
      </c>
      <c r="O14" s="14"/>
      <c r="P14" s="14">
        <v>7534.661600000001</v>
      </c>
      <c r="Q14" s="15">
        <v>86.7809473922018</v>
      </c>
      <c r="R14" s="29">
        <f t="shared" si="0"/>
        <v>690.7927886139696</v>
      </c>
      <c r="S14" s="29">
        <f t="shared" si="1"/>
        <v>833.8985061755532</v>
      </c>
    </row>
    <row r="15" spans="1:19" ht="12.75">
      <c r="A15" s="18" t="s">
        <v>7</v>
      </c>
      <c r="B15" s="10">
        <v>236.06789999999998</v>
      </c>
      <c r="C15" s="10"/>
      <c r="D15" s="10">
        <v>179.594</v>
      </c>
      <c r="E15" s="12">
        <v>76.07726421084782</v>
      </c>
      <c r="F15" s="13">
        <v>573.3352000000001</v>
      </c>
      <c r="G15" s="13"/>
      <c r="H15" s="13">
        <v>486.16690000000006</v>
      </c>
      <c r="I15" s="11">
        <v>84.79627624468199</v>
      </c>
      <c r="J15" s="13">
        <v>1209.9593</v>
      </c>
      <c r="K15" s="13"/>
      <c r="L15" s="13">
        <v>1084.3624</v>
      </c>
      <c r="M15" s="11">
        <v>89.61974175494994</v>
      </c>
      <c r="N15" s="14">
        <v>1966.9997</v>
      </c>
      <c r="O15" s="14"/>
      <c r="P15" s="14">
        <v>1804.7948000000001</v>
      </c>
      <c r="Q15" s="15">
        <v>91.7536896421489</v>
      </c>
      <c r="R15" s="29">
        <f t="shared" si="0"/>
        <v>833.2347176384422</v>
      </c>
      <c r="S15" s="29">
        <f t="shared" si="1"/>
        <v>1004.9304542468013</v>
      </c>
    </row>
    <row r="16" spans="1:19" ht="12.75">
      <c r="A16" s="18" t="s">
        <v>8</v>
      </c>
      <c r="B16" s="10">
        <v>327.5413</v>
      </c>
      <c r="C16" s="10"/>
      <c r="D16" s="10">
        <v>257.4613</v>
      </c>
      <c r="E16" s="12">
        <v>78.6042248717948</v>
      </c>
      <c r="F16" s="13">
        <v>771.7794000000001</v>
      </c>
      <c r="G16" s="13"/>
      <c r="H16" s="13">
        <v>658.0061000000001</v>
      </c>
      <c r="I16" s="11">
        <v>85.25831345070884</v>
      </c>
      <c r="J16" s="13">
        <v>1822.248</v>
      </c>
      <c r="K16" s="13"/>
      <c r="L16" s="13">
        <v>1642.1406000000002</v>
      </c>
      <c r="M16" s="11">
        <v>90.11619713672344</v>
      </c>
      <c r="N16" s="14">
        <v>2793.5406</v>
      </c>
      <c r="O16" s="14"/>
      <c r="P16" s="14">
        <v>2559.6065</v>
      </c>
      <c r="Q16" s="15">
        <v>91.62589224584744</v>
      </c>
      <c r="R16" s="29">
        <f t="shared" si="0"/>
        <v>852.881941910837</v>
      </c>
      <c r="S16" s="29">
        <f t="shared" si="1"/>
        <v>994.1713570155981</v>
      </c>
    </row>
    <row r="17" spans="1:19" ht="12.75">
      <c r="A17" s="18" t="s">
        <v>9</v>
      </c>
      <c r="B17" s="10">
        <v>469.9336</v>
      </c>
      <c r="C17" s="10"/>
      <c r="D17" s="10">
        <v>359.27090000000004</v>
      </c>
      <c r="E17" s="12">
        <v>76.45141781732569</v>
      </c>
      <c r="F17" s="13">
        <v>1184.0557000000001</v>
      </c>
      <c r="G17" s="13"/>
      <c r="H17" s="13">
        <v>962.9933000000001</v>
      </c>
      <c r="I17" s="11">
        <v>81.33006749598013</v>
      </c>
      <c r="J17" s="13">
        <v>2610.2569000000003</v>
      </c>
      <c r="K17" s="13"/>
      <c r="L17" s="13">
        <v>2247.5439</v>
      </c>
      <c r="M17" s="11">
        <v>86.10431793131166</v>
      </c>
      <c r="N17" s="14">
        <v>4039.9719</v>
      </c>
      <c r="O17" s="14"/>
      <c r="P17" s="14">
        <v>3591.8535</v>
      </c>
      <c r="Q17" s="15">
        <v>88.90788324542555</v>
      </c>
      <c r="R17" s="29">
        <f t="shared" si="0"/>
        <v>859.6899434303058</v>
      </c>
      <c r="S17" s="29">
        <f t="shared" si="1"/>
        <v>999.7618788496368</v>
      </c>
    </row>
    <row r="18" spans="1:19" ht="12.75">
      <c r="A18" s="18" t="s">
        <v>10</v>
      </c>
      <c r="B18" s="10">
        <v>257.55899999999997</v>
      </c>
      <c r="C18" s="10"/>
      <c r="D18" s="10">
        <v>196.4725</v>
      </c>
      <c r="E18" s="12">
        <v>76.28252167464544</v>
      </c>
      <c r="F18" s="13">
        <v>563.3889</v>
      </c>
      <c r="G18" s="13"/>
      <c r="H18" s="13">
        <v>469.6381</v>
      </c>
      <c r="I18" s="11">
        <v>83.35948755823908</v>
      </c>
      <c r="J18" s="13">
        <v>1345.6856</v>
      </c>
      <c r="K18" s="13"/>
      <c r="L18" s="13">
        <v>1192.7774</v>
      </c>
      <c r="M18" s="11">
        <v>88.63715269004885</v>
      </c>
      <c r="N18" s="14">
        <v>2282.9696</v>
      </c>
      <c r="O18" s="14"/>
      <c r="P18" s="14">
        <v>2064.5134</v>
      </c>
      <c r="Q18" s="15">
        <v>90.43105085586772</v>
      </c>
      <c r="R18" s="29">
        <f t="shared" si="0"/>
        <v>886.3870414157534</v>
      </c>
      <c r="S18" s="29">
        <f t="shared" si="1"/>
        <v>1050.7900087798546</v>
      </c>
    </row>
    <row r="19" spans="1:19" ht="12.75">
      <c r="A19" s="18" t="s">
        <v>11</v>
      </c>
      <c r="B19" s="10">
        <v>163.5397</v>
      </c>
      <c r="C19" s="10"/>
      <c r="D19" s="10">
        <v>120.9942</v>
      </c>
      <c r="E19" s="12">
        <v>73.9846043498918</v>
      </c>
      <c r="F19" s="13">
        <v>585.5643</v>
      </c>
      <c r="G19" s="13"/>
      <c r="H19" s="13">
        <v>499.201</v>
      </c>
      <c r="I19" s="11">
        <v>85.25126958730237</v>
      </c>
      <c r="J19" s="13">
        <v>1432.3086</v>
      </c>
      <c r="K19" s="13"/>
      <c r="L19" s="13">
        <v>1317.8692</v>
      </c>
      <c r="M19" s="11">
        <v>92.01014362407655</v>
      </c>
      <c r="N19" s="14">
        <v>2339.5714000000003</v>
      </c>
      <c r="O19" s="14"/>
      <c r="P19" s="14">
        <v>2195.4857</v>
      </c>
      <c r="Q19" s="15">
        <v>93.84136342237727</v>
      </c>
      <c r="R19" s="29">
        <f t="shared" si="0"/>
        <v>1430.5831550381956</v>
      </c>
      <c r="S19" s="29">
        <f t="shared" si="1"/>
        <v>1814.537969588625</v>
      </c>
    </row>
    <row r="20" spans="1:19" ht="12.75">
      <c r="A20" s="18" t="s">
        <v>12</v>
      </c>
      <c r="B20" s="10">
        <v>195.00529999999998</v>
      </c>
      <c r="C20" s="10"/>
      <c r="D20" s="10">
        <v>135.07</v>
      </c>
      <c r="E20" s="12">
        <v>69.26478408535563</v>
      </c>
      <c r="F20" s="13">
        <v>391.39639999999997</v>
      </c>
      <c r="G20" s="13"/>
      <c r="H20" s="13">
        <v>306.1572</v>
      </c>
      <c r="I20" s="11">
        <v>78.22177209601315</v>
      </c>
      <c r="J20" s="13">
        <v>874.0269999999999</v>
      </c>
      <c r="K20" s="13"/>
      <c r="L20" s="13">
        <v>733.8127</v>
      </c>
      <c r="M20" s="11">
        <v>83.95766949991248</v>
      </c>
      <c r="N20" s="14">
        <v>1372.2054999999998</v>
      </c>
      <c r="O20" s="14"/>
      <c r="P20" s="14">
        <v>1192.5497999999998</v>
      </c>
      <c r="Q20" s="15">
        <v>86.90752223336811</v>
      </c>
      <c r="R20" s="29">
        <f t="shared" si="0"/>
        <v>703.6760026522356</v>
      </c>
      <c r="S20" s="29">
        <f t="shared" si="1"/>
        <v>882.9124157844079</v>
      </c>
    </row>
    <row r="21" spans="1:19" ht="12.75">
      <c r="A21" s="18" t="s">
        <v>13</v>
      </c>
      <c r="B21" s="10">
        <v>358.62480000000005</v>
      </c>
      <c r="C21" s="10"/>
      <c r="D21" s="10">
        <v>218.10240000000002</v>
      </c>
      <c r="E21" s="12">
        <v>60.816318336043686</v>
      </c>
      <c r="F21" s="13">
        <v>833.019</v>
      </c>
      <c r="G21" s="13"/>
      <c r="H21" s="13">
        <v>627.2778000000001</v>
      </c>
      <c r="I21" s="11">
        <v>75.3017398162587</v>
      </c>
      <c r="J21" s="13">
        <v>2048.1710000000003</v>
      </c>
      <c r="K21" s="13"/>
      <c r="L21" s="13">
        <v>1737.7092</v>
      </c>
      <c r="M21" s="11">
        <v>84.84199805582638</v>
      </c>
      <c r="N21" s="14">
        <v>3075.363</v>
      </c>
      <c r="O21" s="14"/>
      <c r="P21" s="14">
        <v>2686.7187</v>
      </c>
      <c r="Q21" s="15">
        <v>87.36265279903543</v>
      </c>
      <c r="R21" s="29">
        <f t="shared" si="0"/>
        <v>857.5433154650764</v>
      </c>
      <c r="S21" s="29">
        <f t="shared" si="1"/>
        <v>1231.8611349531227</v>
      </c>
    </row>
    <row r="22" spans="1:19" ht="12.75">
      <c r="A22" s="18" t="s">
        <v>14</v>
      </c>
      <c r="B22" s="10">
        <v>520.7864999999999</v>
      </c>
      <c r="C22" s="10"/>
      <c r="D22" s="10">
        <v>399.053</v>
      </c>
      <c r="E22" s="12">
        <v>76.62506612594605</v>
      </c>
      <c r="F22" s="13">
        <v>1182.0581000000002</v>
      </c>
      <c r="G22" s="13"/>
      <c r="H22" s="13">
        <v>1001.9719000000001</v>
      </c>
      <c r="I22" s="11">
        <v>84.76502973923193</v>
      </c>
      <c r="J22" s="13">
        <v>2574.7859</v>
      </c>
      <c r="K22" s="13"/>
      <c r="L22" s="13">
        <v>2262.9102</v>
      </c>
      <c r="M22" s="11">
        <v>87.88731521327657</v>
      </c>
      <c r="N22" s="14">
        <v>4391.0226999999995</v>
      </c>
      <c r="O22" s="14"/>
      <c r="P22" s="14">
        <v>3950.4692</v>
      </c>
      <c r="Q22" s="15">
        <v>89.96695006837474</v>
      </c>
      <c r="R22" s="29">
        <f t="shared" si="0"/>
        <v>843.152174643544</v>
      </c>
      <c r="S22" s="29">
        <f t="shared" si="1"/>
        <v>989.9610327450239</v>
      </c>
    </row>
    <row r="23" spans="1:19" ht="12.75">
      <c r="A23" s="18" t="s">
        <v>15</v>
      </c>
      <c r="B23" s="10">
        <v>280.7504</v>
      </c>
      <c r="C23" s="10"/>
      <c r="D23" s="10">
        <v>196.7013</v>
      </c>
      <c r="E23" s="12">
        <v>70.06269625973819</v>
      </c>
      <c r="F23" s="13">
        <v>708.3279</v>
      </c>
      <c r="G23" s="13"/>
      <c r="H23" s="13">
        <v>562.8976</v>
      </c>
      <c r="I23" s="11">
        <v>79.46850604077575</v>
      </c>
      <c r="J23" s="13">
        <v>1610.7873</v>
      </c>
      <c r="K23" s="13"/>
      <c r="L23" s="13">
        <v>1370.9061</v>
      </c>
      <c r="M23" s="11">
        <v>85.10782894799331</v>
      </c>
      <c r="N23" s="14">
        <v>2688.3167000000003</v>
      </c>
      <c r="O23" s="14"/>
      <c r="P23" s="14">
        <v>2362.2178000000004</v>
      </c>
      <c r="Q23" s="15">
        <v>87.86977367659101</v>
      </c>
      <c r="R23" s="29">
        <f t="shared" si="0"/>
        <v>957.546881500436</v>
      </c>
      <c r="S23" s="29">
        <f t="shared" si="1"/>
        <v>1200.9162115349518</v>
      </c>
    </row>
    <row r="24" spans="1:19" ht="12.75">
      <c r="A24" s="18" t="s">
        <v>16</v>
      </c>
      <c r="B24" s="10">
        <v>914.9839000000001</v>
      </c>
      <c r="C24" s="10"/>
      <c r="D24" s="23">
        <v>719.5680000000001</v>
      </c>
      <c r="E24" s="12">
        <v>78.64269524305291</v>
      </c>
      <c r="F24" s="13">
        <v>2194.7209</v>
      </c>
      <c r="G24" s="13"/>
      <c r="H24" s="13">
        <v>1970.7042</v>
      </c>
      <c r="I24" s="11">
        <v>89.79292993473567</v>
      </c>
      <c r="J24" s="13">
        <v>6942.141699999999</v>
      </c>
      <c r="K24" s="13"/>
      <c r="L24" s="13">
        <v>6474.661499999999</v>
      </c>
      <c r="M24" s="11">
        <v>93.26605217522426</v>
      </c>
      <c r="N24" s="14">
        <v>12322.493999999999</v>
      </c>
      <c r="O24" s="14"/>
      <c r="P24" s="14">
        <v>11554.447499999998</v>
      </c>
      <c r="Q24" s="15">
        <v>93.76711808502401</v>
      </c>
      <c r="R24" s="29">
        <f t="shared" si="0"/>
        <v>1346.7443525509025</v>
      </c>
      <c r="S24" s="29">
        <f t="shared" si="1"/>
        <v>1605.747823694216</v>
      </c>
    </row>
    <row r="25" spans="1:19" ht="12.75">
      <c r="A25" s="18" t="s">
        <v>17</v>
      </c>
      <c r="B25" s="10">
        <v>292.0558</v>
      </c>
      <c r="C25" s="10"/>
      <c r="D25" s="10">
        <v>206.35199999999998</v>
      </c>
      <c r="E25" s="12">
        <v>70.65499127221578</v>
      </c>
      <c r="F25" s="13">
        <v>686.6904999999999</v>
      </c>
      <c r="G25" s="13"/>
      <c r="H25" s="13">
        <v>546.0866</v>
      </c>
      <c r="I25" s="11">
        <v>79.52441456522263</v>
      </c>
      <c r="J25" s="13">
        <v>1548.4941999999999</v>
      </c>
      <c r="K25" s="13"/>
      <c r="L25" s="13">
        <v>1302.9811</v>
      </c>
      <c r="M25" s="11">
        <v>84.1450423256348</v>
      </c>
      <c r="N25" s="14">
        <v>2436.0066</v>
      </c>
      <c r="O25" s="14"/>
      <c r="P25" s="14">
        <v>2101.8121</v>
      </c>
      <c r="Q25" s="15">
        <v>86.28105112687298</v>
      </c>
      <c r="R25" s="29">
        <f t="shared" si="0"/>
        <v>834.0894445513495</v>
      </c>
      <c r="S25" s="29">
        <f t="shared" si="1"/>
        <v>1018.5566895402033</v>
      </c>
    </row>
    <row r="26" spans="1:19" ht="12.75">
      <c r="A26" s="18" t="s">
        <v>18</v>
      </c>
      <c r="B26" s="10">
        <v>186.1172</v>
      </c>
      <c r="C26" s="10"/>
      <c r="D26" s="10">
        <v>135.2206</v>
      </c>
      <c r="E26" s="12">
        <v>72.65346781490372</v>
      </c>
      <c r="F26" s="13">
        <v>474.18809999999996</v>
      </c>
      <c r="G26" s="13"/>
      <c r="H26" s="13">
        <v>402.7895</v>
      </c>
      <c r="I26" s="11">
        <v>84.94297937885831</v>
      </c>
      <c r="J26" s="13">
        <v>1044.8703</v>
      </c>
      <c r="K26" s="13"/>
      <c r="L26" s="13">
        <v>930.9155000000001</v>
      </c>
      <c r="M26" s="11">
        <v>89.09388083860743</v>
      </c>
      <c r="N26" s="14">
        <v>1662.7127999999998</v>
      </c>
      <c r="O26" s="14"/>
      <c r="P26" s="14">
        <v>1508.0556</v>
      </c>
      <c r="Q26" s="15">
        <v>90.69850186995613</v>
      </c>
      <c r="R26" s="29">
        <f t="shared" si="0"/>
        <v>893.3686945645001</v>
      </c>
      <c r="S26" s="29">
        <f t="shared" si="1"/>
        <v>1115.2558116145026</v>
      </c>
    </row>
    <row r="27" spans="1:19" ht="12.75">
      <c r="A27" s="18" t="s">
        <v>19</v>
      </c>
      <c r="B27" s="10">
        <v>143.60520000000002</v>
      </c>
      <c r="C27" s="10"/>
      <c r="D27" s="10">
        <v>101.31370000000001</v>
      </c>
      <c r="E27" s="12">
        <v>70.55016113622627</v>
      </c>
      <c r="F27" s="13">
        <v>339.51890000000003</v>
      </c>
      <c r="G27" s="13"/>
      <c r="H27" s="13">
        <v>256.9219</v>
      </c>
      <c r="I27" s="11">
        <v>75.67234106849426</v>
      </c>
      <c r="J27" s="13">
        <v>818.4307999999999</v>
      </c>
      <c r="K27" s="13"/>
      <c r="L27" s="13">
        <v>689.6234999999999</v>
      </c>
      <c r="M27" s="11">
        <v>84.26167490275293</v>
      </c>
      <c r="N27" s="14">
        <v>1297.1813</v>
      </c>
      <c r="O27" s="14"/>
      <c r="P27" s="14">
        <v>1137.2398</v>
      </c>
      <c r="Q27" s="15">
        <v>87.67007356643208</v>
      </c>
      <c r="R27" s="29">
        <f t="shared" si="0"/>
        <v>903.2968861851797</v>
      </c>
      <c r="S27" s="29">
        <f t="shared" si="1"/>
        <v>1122.4936015563542</v>
      </c>
    </row>
    <row r="28" spans="1:19" ht="12.75">
      <c r="A28" s="18" t="s">
        <v>20</v>
      </c>
      <c r="B28" s="10">
        <v>143.5865</v>
      </c>
      <c r="C28" s="10"/>
      <c r="D28" s="10">
        <v>108.906</v>
      </c>
      <c r="E28" s="12">
        <v>75.8469633287252</v>
      </c>
      <c r="F28" s="13">
        <v>386.42289999999997</v>
      </c>
      <c r="G28" s="13"/>
      <c r="H28" s="13">
        <v>330.5881</v>
      </c>
      <c r="I28" s="11">
        <v>85.55085632864926</v>
      </c>
      <c r="J28" s="13">
        <v>911.5457000000001</v>
      </c>
      <c r="K28" s="13"/>
      <c r="L28" s="13">
        <v>810.6662000000001</v>
      </c>
      <c r="M28" s="11">
        <v>88.93313851406462</v>
      </c>
      <c r="N28" s="14">
        <v>1515.2206</v>
      </c>
      <c r="O28" s="14"/>
      <c r="P28" s="14">
        <v>1386.715</v>
      </c>
      <c r="Q28" s="15">
        <v>91.51901709889636</v>
      </c>
      <c r="R28" s="29">
        <f t="shared" si="0"/>
        <v>1055.2667555793896</v>
      </c>
      <c r="S28" s="29">
        <f t="shared" si="1"/>
        <v>1273.3136833599615</v>
      </c>
    </row>
    <row r="29" spans="1:19" ht="12.75">
      <c r="A29" s="18" t="s">
        <v>21</v>
      </c>
      <c r="B29" s="10">
        <v>805.4156</v>
      </c>
      <c r="C29" s="10"/>
      <c r="D29" s="10">
        <v>620.5064</v>
      </c>
      <c r="E29" s="12">
        <v>77.04176576664271</v>
      </c>
      <c r="F29" s="13">
        <v>1950.8176999999998</v>
      </c>
      <c r="G29" s="13"/>
      <c r="H29" s="13">
        <v>1604.8482</v>
      </c>
      <c r="I29" s="11">
        <v>82.2654110632685</v>
      </c>
      <c r="J29" s="13">
        <v>4152.1764</v>
      </c>
      <c r="K29" s="13"/>
      <c r="L29" s="13">
        <v>3642.2312</v>
      </c>
      <c r="M29" s="11">
        <v>87.71860463346403</v>
      </c>
      <c r="N29" s="14">
        <v>6887.9696</v>
      </c>
      <c r="O29" s="14"/>
      <c r="P29" s="14">
        <v>6094.939</v>
      </c>
      <c r="Q29" s="15">
        <v>88.48672909357788</v>
      </c>
      <c r="R29" s="29">
        <f t="shared" si="0"/>
        <v>855.2068770458382</v>
      </c>
      <c r="S29" s="29">
        <f t="shared" si="1"/>
        <v>982.2523990082939</v>
      </c>
    </row>
    <row r="30" spans="1:19" ht="12.75">
      <c r="A30" s="18" t="s">
        <v>22</v>
      </c>
      <c r="B30" s="10">
        <v>248.82580000000002</v>
      </c>
      <c r="C30" s="10"/>
      <c r="D30" s="10">
        <v>194.6121</v>
      </c>
      <c r="E30" s="12">
        <v>78.21218699990114</v>
      </c>
      <c r="F30" s="13">
        <v>578.3571000000001</v>
      </c>
      <c r="G30" s="13"/>
      <c r="H30" s="13">
        <v>488.8792</v>
      </c>
      <c r="I30" s="11">
        <v>84.52895278712754</v>
      </c>
      <c r="J30" s="13">
        <v>1305.4143</v>
      </c>
      <c r="K30" s="13"/>
      <c r="L30" s="13">
        <v>1161.6834</v>
      </c>
      <c r="M30" s="11">
        <v>88.98963340603821</v>
      </c>
      <c r="N30" s="14">
        <v>2107.9698</v>
      </c>
      <c r="O30" s="14"/>
      <c r="P30" s="14">
        <v>1905.9669</v>
      </c>
      <c r="Q30" s="15">
        <v>90.41718244730072</v>
      </c>
      <c r="R30" s="29">
        <f t="shared" si="0"/>
        <v>847.1668934652273</v>
      </c>
      <c r="S30" s="29">
        <f t="shared" si="1"/>
        <v>979.3671102670389</v>
      </c>
    </row>
    <row r="31" spans="1:19" ht="12.75">
      <c r="A31" s="18" t="s">
        <v>23</v>
      </c>
      <c r="B31" s="10">
        <v>212.72580000000002</v>
      </c>
      <c r="C31" s="10"/>
      <c r="D31" s="10">
        <v>156.34560000000002</v>
      </c>
      <c r="E31" s="12">
        <v>73.4963036923589</v>
      </c>
      <c r="F31" s="13">
        <v>550.5248</v>
      </c>
      <c r="G31" s="13"/>
      <c r="H31" s="13">
        <v>435.7913</v>
      </c>
      <c r="I31" s="11">
        <v>79.15924950156649</v>
      </c>
      <c r="J31" s="13">
        <v>1273.2821999999999</v>
      </c>
      <c r="K31" s="13"/>
      <c r="L31" s="13">
        <v>1087.2874</v>
      </c>
      <c r="M31" s="11">
        <v>85.392491939336</v>
      </c>
      <c r="N31" s="14">
        <v>2196.5094999999997</v>
      </c>
      <c r="O31" s="14"/>
      <c r="P31" s="14">
        <v>1967.1742999999997</v>
      </c>
      <c r="Q31" s="15">
        <v>89.55910730183503</v>
      </c>
      <c r="R31" s="29">
        <f t="shared" si="0"/>
        <v>1032.554349307888</v>
      </c>
      <c r="S31" s="29">
        <f t="shared" si="1"/>
        <v>1258.2217216218423</v>
      </c>
    </row>
    <row r="32" spans="1:19" ht="12.75">
      <c r="A32" s="18" t="s">
        <v>24</v>
      </c>
      <c r="B32" s="10">
        <v>247.61589999999998</v>
      </c>
      <c r="C32" s="10"/>
      <c r="D32" s="10">
        <v>177.378</v>
      </c>
      <c r="E32" s="12">
        <v>71.63433365951055</v>
      </c>
      <c r="F32" s="13">
        <v>530.863</v>
      </c>
      <c r="G32" s="13"/>
      <c r="H32" s="13">
        <v>426.2903</v>
      </c>
      <c r="I32" s="11">
        <v>80.30137719147878</v>
      </c>
      <c r="J32" s="13">
        <v>1248.4722</v>
      </c>
      <c r="K32" s="13"/>
      <c r="L32" s="13">
        <v>1064.5191</v>
      </c>
      <c r="M32" s="11">
        <v>85.26574320197118</v>
      </c>
      <c r="N32" s="14">
        <v>2036.9184</v>
      </c>
      <c r="O32" s="14"/>
      <c r="P32" s="14">
        <v>1795.2839</v>
      </c>
      <c r="Q32" s="15">
        <v>88.13725184081993</v>
      </c>
      <c r="R32" s="29">
        <f t="shared" si="0"/>
        <v>822.612118204041</v>
      </c>
      <c r="S32" s="29">
        <f t="shared" si="1"/>
        <v>1012.1232058090632</v>
      </c>
    </row>
    <row r="33" spans="1:19" ht="12.75">
      <c r="A33" s="18" t="s">
        <v>25</v>
      </c>
      <c r="B33" s="10">
        <v>192.8562</v>
      </c>
      <c r="C33" s="10"/>
      <c r="D33" s="10">
        <v>142.59300000000002</v>
      </c>
      <c r="E33" s="12">
        <v>73.93747258319931</v>
      </c>
      <c r="F33" s="13">
        <v>478.81700000000006</v>
      </c>
      <c r="G33" s="13"/>
      <c r="H33" s="13">
        <v>400.82630000000006</v>
      </c>
      <c r="I33" s="11">
        <v>83.71179385861404</v>
      </c>
      <c r="J33" s="13">
        <v>1157.7509</v>
      </c>
      <c r="K33" s="13"/>
      <c r="L33" s="13">
        <v>1020.9686999999999</v>
      </c>
      <c r="M33" s="11">
        <v>88.18552419177561</v>
      </c>
      <c r="N33" s="14">
        <v>1918.7091</v>
      </c>
      <c r="O33" s="14"/>
      <c r="P33" s="14">
        <v>1755.2401</v>
      </c>
      <c r="Q33" s="15">
        <v>91.48026139032748</v>
      </c>
      <c r="R33" s="29">
        <f t="shared" si="0"/>
        <v>994.891063911868</v>
      </c>
      <c r="S33" s="29">
        <f t="shared" si="1"/>
        <v>1230.9440856143008</v>
      </c>
    </row>
    <row r="34" spans="1:19" ht="12.75">
      <c r="A34" s="18" t="s">
        <v>26</v>
      </c>
      <c r="B34" s="10">
        <v>175.20700000000002</v>
      </c>
      <c r="C34" s="10"/>
      <c r="D34" s="10">
        <v>119.54150000000001</v>
      </c>
      <c r="E34" s="12">
        <v>68.22872373820681</v>
      </c>
      <c r="F34" s="13">
        <v>378.9851</v>
      </c>
      <c r="G34" s="13"/>
      <c r="H34" s="13">
        <v>281.4029</v>
      </c>
      <c r="I34" s="11">
        <v>74.25170541005438</v>
      </c>
      <c r="J34" s="13">
        <v>767.7719000000001</v>
      </c>
      <c r="K34" s="13"/>
      <c r="L34" s="13">
        <v>663.2262000000001</v>
      </c>
      <c r="M34" s="11">
        <v>86.38323439552815</v>
      </c>
      <c r="N34" s="14">
        <v>1265.0589999999997</v>
      </c>
      <c r="O34" s="14"/>
      <c r="P34" s="14">
        <v>1124.7860999999998</v>
      </c>
      <c r="Q34" s="15">
        <v>88.91175036105035</v>
      </c>
      <c r="R34" s="29">
        <f t="shared" si="0"/>
        <v>722.036790767492</v>
      </c>
      <c r="S34" s="29">
        <f t="shared" si="1"/>
        <v>940.9168364124589</v>
      </c>
    </row>
    <row r="38" spans="1:17" ht="19.5">
      <c r="A38" s="202" t="s">
        <v>58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3"/>
    </row>
    <row r="39" spans="1:17" ht="13.5">
      <c r="A39" s="204">
        <v>2004</v>
      </c>
      <c r="B39" s="205"/>
      <c r="C39" s="205"/>
      <c r="D39" s="205"/>
      <c r="E39" s="205"/>
      <c r="F39" s="204">
        <v>2005</v>
      </c>
      <c r="G39" s="205"/>
      <c r="H39" s="205"/>
      <c r="I39" s="205"/>
      <c r="J39" s="204">
        <v>2006</v>
      </c>
      <c r="K39" s="205"/>
      <c r="L39" s="205"/>
      <c r="M39" s="205"/>
      <c r="N39" s="204">
        <v>2007</v>
      </c>
      <c r="O39" s="205"/>
      <c r="P39" s="205"/>
      <c r="Q39" s="205"/>
    </row>
    <row r="40" spans="1:19" ht="12.75">
      <c r="A40" s="1"/>
      <c r="B40" s="26" t="s">
        <v>0</v>
      </c>
      <c r="C40" s="53" t="s">
        <v>49</v>
      </c>
      <c r="D40" s="3" t="s">
        <v>28</v>
      </c>
      <c r="E40" s="36"/>
      <c r="F40" s="26" t="s">
        <v>0</v>
      </c>
      <c r="G40" s="53" t="s">
        <v>53</v>
      </c>
      <c r="H40" s="3" t="s">
        <v>28</v>
      </c>
      <c r="I40" s="36"/>
      <c r="J40" s="26" t="s">
        <v>0</v>
      </c>
      <c r="K40" s="53" t="s">
        <v>53</v>
      </c>
      <c r="L40" s="3" t="s">
        <v>28</v>
      </c>
      <c r="M40" s="3"/>
      <c r="N40" s="26" t="s">
        <v>0</v>
      </c>
      <c r="O40" s="53" t="s">
        <v>54</v>
      </c>
      <c r="P40" s="3" t="s">
        <v>28</v>
      </c>
      <c r="Q40" s="36"/>
      <c r="R40" s="54" t="s">
        <v>45</v>
      </c>
      <c r="S40" s="54" t="s">
        <v>45</v>
      </c>
    </row>
    <row r="41" spans="1:19" ht="12.75">
      <c r="A41" s="1"/>
      <c r="B41" s="26"/>
      <c r="C41" s="53" t="s">
        <v>48</v>
      </c>
      <c r="D41" s="3" t="s">
        <v>29</v>
      </c>
      <c r="E41" s="49" t="s">
        <v>33</v>
      </c>
      <c r="F41" s="26"/>
      <c r="G41" s="53" t="s">
        <v>48</v>
      </c>
      <c r="H41" s="3" t="s">
        <v>29</v>
      </c>
      <c r="I41" s="42" t="s">
        <v>34</v>
      </c>
      <c r="J41" s="26"/>
      <c r="K41" s="53" t="s">
        <v>48</v>
      </c>
      <c r="L41" s="3" t="s">
        <v>29</v>
      </c>
      <c r="M41" s="49" t="s">
        <v>34</v>
      </c>
      <c r="N41" s="26"/>
      <c r="O41" s="53" t="s">
        <v>55</v>
      </c>
      <c r="P41" s="3" t="s">
        <v>29</v>
      </c>
      <c r="Q41" s="49" t="s">
        <v>34</v>
      </c>
      <c r="R41" s="54" t="s">
        <v>56</v>
      </c>
      <c r="S41" s="54" t="s">
        <v>57</v>
      </c>
    </row>
    <row r="42" spans="1:19" ht="12.75">
      <c r="A42" s="9" t="s">
        <v>46</v>
      </c>
      <c r="B42" s="40">
        <v>14794.2039</v>
      </c>
      <c r="C42" s="41">
        <v>100</v>
      </c>
      <c r="D42" s="52">
        <v>11281.5789</v>
      </c>
      <c r="E42" s="52">
        <v>76.25674876631922</v>
      </c>
      <c r="F42" s="40">
        <v>33523.38649999999</v>
      </c>
      <c r="G42" s="41">
        <v>100</v>
      </c>
      <c r="H42" s="28">
        <v>27511.110499999995</v>
      </c>
      <c r="I42" s="40">
        <v>82.06542766793564</v>
      </c>
      <c r="J42" s="40">
        <v>78543.14439999999</v>
      </c>
      <c r="K42" s="41">
        <v>100</v>
      </c>
      <c r="L42" s="40">
        <v>66801.18419999999</v>
      </c>
      <c r="M42" s="40">
        <v>85.05030542169126</v>
      </c>
      <c r="N42" s="51">
        <v>129616.5295</v>
      </c>
      <c r="O42" s="55">
        <v>100</v>
      </c>
      <c r="P42" s="51">
        <v>112114.87160000001</v>
      </c>
      <c r="Q42" s="51">
        <v>86.49735649649531</v>
      </c>
      <c r="R42" s="46">
        <f>N42/B42</f>
        <v>8.761304790452428</v>
      </c>
      <c r="S42" s="46">
        <f>P42/D42</f>
        <v>9.937870629083665</v>
      </c>
    </row>
    <row r="43" spans="1:19" ht="12.75">
      <c r="A43" s="16" t="s">
        <v>39</v>
      </c>
      <c r="B43" s="42">
        <v>456.28430000000003</v>
      </c>
      <c r="C43" s="43">
        <f>B43/B42*100</f>
        <v>3.084209891145275</v>
      </c>
      <c r="D43" s="42">
        <v>354.2767</v>
      </c>
      <c r="E43" s="52">
        <v>77.64385055545414</v>
      </c>
      <c r="F43" s="40">
        <v>1101.6234</v>
      </c>
      <c r="G43" s="41">
        <f>F43/33523*100</f>
        <v>3.2861718819914683</v>
      </c>
      <c r="H43" s="40">
        <v>929.9813999999999</v>
      </c>
      <c r="I43" s="40">
        <v>84.41917628111385</v>
      </c>
      <c r="J43" s="40">
        <v>2912.8244</v>
      </c>
      <c r="K43" s="41">
        <f>J43/78543*100</f>
        <v>3.7085728836433547</v>
      </c>
      <c r="L43" s="40">
        <v>2559.0921</v>
      </c>
      <c r="M43" s="40">
        <v>87.85603759704841</v>
      </c>
      <c r="N43" s="51">
        <v>4703.8088</v>
      </c>
      <c r="O43" s="55">
        <f>N43/N42*100</f>
        <v>3.6290192448024152</v>
      </c>
      <c r="P43" s="51">
        <v>4239.5774</v>
      </c>
      <c r="Q43" s="51">
        <v>90.13073405534682</v>
      </c>
      <c r="R43" s="46">
        <f aca="true" t="shared" si="2" ref="R43:R68">N43/B43</f>
        <v>10.308942911250726</v>
      </c>
      <c r="S43" s="46">
        <f aca="true" t="shared" si="3" ref="S43:S68">P43/D43</f>
        <v>11.96685359212164</v>
      </c>
    </row>
    <row r="44" spans="1:19" ht="12.75">
      <c r="A44" s="18" t="s">
        <v>1</v>
      </c>
      <c r="B44" s="42">
        <v>4808.3254</v>
      </c>
      <c r="C44" s="43">
        <f>B44/B42*100</f>
        <v>32.50141361104263</v>
      </c>
      <c r="D44" s="42">
        <v>3999.8406</v>
      </c>
      <c r="E44" s="52">
        <v>83.18573031683755</v>
      </c>
      <c r="F44" s="40">
        <v>9730.3228</v>
      </c>
      <c r="G44" s="41">
        <f aca="true" t="shared" si="4" ref="G44:G68">F44/33523*100</f>
        <v>29.02581153238075</v>
      </c>
      <c r="H44" s="40">
        <v>8252.0938</v>
      </c>
      <c r="I44" s="40">
        <v>84.80801685222612</v>
      </c>
      <c r="J44" s="40">
        <v>23086.274100000002</v>
      </c>
      <c r="K44" s="41">
        <f aca="true" t="shared" si="5" ref="K44:K68">J44/78543*100</f>
        <v>29.39316565448226</v>
      </c>
      <c r="L44" s="40">
        <v>18918.2589</v>
      </c>
      <c r="M44" s="40">
        <v>81.94591651322376</v>
      </c>
      <c r="N44" s="51">
        <v>38920.2791</v>
      </c>
      <c r="O44" s="55">
        <f>N44/N42*100</f>
        <v>30.027249803814566</v>
      </c>
      <c r="P44" s="51">
        <v>31808.413800000002</v>
      </c>
      <c r="Q44" s="51">
        <v>81.72709583678191</v>
      </c>
      <c r="R44" s="46">
        <f t="shared" si="2"/>
        <v>8.094352162605302</v>
      </c>
      <c r="S44" s="46">
        <f t="shared" si="3"/>
        <v>7.952420353951106</v>
      </c>
    </row>
    <row r="45" spans="1:19" ht="12.75">
      <c r="A45" s="18" t="s">
        <v>3</v>
      </c>
      <c r="B45" s="40">
        <v>222.3678</v>
      </c>
      <c r="C45" s="43">
        <f>B45/B42*100</f>
        <v>1.5030737814827602</v>
      </c>
      <c r="D45" s="40">
        <v>143.6178</v>
      </c>
      <c r="E45" s="52">
        <v>64.58569990799027</v>
      </c>
      <c r="F45" s="40">
        <v>566.4996000000001</v>
      </c>
      <c r="G45" s="41">
        <f t="shared" si="4"/>
        <v>1.6898833636607706</v>
      </c>
      <c r="H45" s="40">
        <v>457.62330000000003</v>
      </c>
      <c r="I45" s="40">
        <v>80.7808690420964</v>
      </c>
      <c r="J45" s="40">
        <v>1402.6749</v>
      </c>
      <c r="K45" s="41">
        <f t="shared" si="5"/>
        <v>1.7858687597876324</v>
      </c>
      <c r="L45" s="40">
        <v>1233.514</v>
      </c>
      <c r="M45" s="40">
        <v>87.94012069368318</v>
      </c>
      <c r="N45" s="51">
        <v>2396.4341999999997</v>
      </c>
      <c r="O45" s="55">
        <f>N45/N42*100</f>
        <v>1.8488646542569245</v>
      </c>
      <c r="P45" s="51">
        <v>2175.8455</v>
      </c>
      <c r="Q45" s="51">
        <v>90.79512802813447</v>
      </c>
      <c r="R45" s="46">
        <f t="shared" si="2"/>
        <v>10.77689395676892</v>
      </c>
      <c r="S45" s="46">
        <f t="shared" si="3"/>
        <v>15.150249481610219</v>
      </c>
    </row>
    <row r="46" spans="1:19" ht="12.75">
      <c r="A46" s="18" t="s">
        <v>4</v>
      </c>
      <c r="B46" s="40">
        <v>166.9487</v>
      </c>
      <c r="C46" s="43">
        <f>B46/B42*100</f>
        <v>1.1284736990815707</v>
      </c>
      <c r="D46" s="40">
        <v>108.2279</v>
      </c>
      <c r="E46" s="52">
        <v>64.82703968344768</v>
      </c>
      <c r="F46" s="40">
        <v>412.06770000000006</v>
      </c>
      <c r="G46" s="41">
        <f t="shared" si="4"/>
        <v>1.2292089013513112</v>
      </c>
      <c r="H46" s="40">
        <v>324.4476</v>
      </c>
      <c r="I46" s="40">
        <v>78.73647946684488</v>
      </c>
      <c r="J46" s="40">
        <v>1028.5249000000001</v>
      </c>
      <c r="K46" s="41">
        <f t="shared" si="5"/>
        <v>1.3095054938059407</v>
      </c>
      <c r="L46" s="40">
        <v>868.2834</v>
      </c>
      <c r="M46" s="40">
        <v>84.42026051095117</v>
      </c>
      <c r="N46" s="51">
        <v>1772.263</v>
      </c>
      <c r="O46" s="55">
        <f>N46/N42*100</f>
        <v>1.367312492346896</v>
      </c>
      <c r="P46" s="51">
        <v>1546.6364999999998</v>
      </c>
      <c r="Q46" s="51">
        <v>87.26901707026553</v>
      </c>
      <c r="R46" s="46">
        <f t="shared" si="2"/>
        <v>10.615614257553368</v>
      </c>
      <c r="S46" s="46">
        <f t="shared" si="3"/>
        <v>14.290552620904588</v>
      </c>
    </row>
    <row r="47" spans="1:19" ht="12.75">
      <c r="A47" s="18" t="s">
        <v>5</v>
      </c>
      <c r="B47" s="40">
        <v>1510.6006</v>
      </c>
      <c r="C47" s="43">
        <f>B47/B42*100</f>
        <v>10.210759634048303</v>
      </c>
      <c r="D47" s="40">
        <v>1027.0125</v>
      </c>
      <c r="E47" s="52">
        <v>67.987031118616</v>
      </c>
      <c r="F47" s="40">
        <v>3565.5164</v>
      </c>
      <c r="G47" s="41">
        <f t="shared" si="4"/>
        <v>10.636030188228977</v>
      </c>
      <c r="H47" s="40">
        <v>2607.6744</v>
      </c>
      <c r="I47" s="40">
        <v>73.13595304175294</v>
      </c>
      <c r="J47" s="40">
        <v>7591.3194</v>
      </c>
      <c r="K47" s="41">
        <f t="shared" si="5"/>
        <v>9.665176272869639</v>
      </c>
      <c r="L47" s="40">
        <v>5862.4323</v>
      </c>
      <c r="M47" s="40">
        <v>77.2254728209697</v>
      </c>
      <c r="N47" s="51">
        <v>12544.6411</v>
      </c>
      <c r="O47" s="55">
        <f>N47/N42*100</f>
        <v>9.678272631115309</v>
      </c>
      <c r="P47" s="51">
        <v>10069.867100000001</v>
      </c>
      <c r="Q47" s="51">
        <v>80.27226143600076</v>
      </c>
      <c r="R47" s="46">
        <f t="shared" si="2"/>
        <v>8.304406273901918</v>
      </c>
      <c r="S47" s="46">
        <f t="shared" si="3"/>
        <v>9.805009286644516</v>
      </c>
    </row>
    <row r="48" spans="1:19" ht="12.75">
      <c r="A48" s="18" t="s">
        <v>6</v>
      </c>
      <c r="B48" s="40">
        <v>1256.8735000000001</v>
      </c>
      <c r="C48" s="43">
        <f>B48/B42*100</f>
        <v>8.495715676867208</v>
      </c>
      <c r="D48" s="40">
        <v>903.5466000000001</v>
      </c>
      <c r="E48" s="52">
        <v>71.88842791259424</v>
      </c>
      <c r="F48" s="40">
        <v>2804.5257</v>
      </c>
      <c r="G48" s="41">
        <f t="shared" si="4"/>
        <v>8.365974703934613</v>
      </c>
      <c r="H48" s="40">
        <v>2219.8516</v>
      </c>
      <c r="I48" s="40">
        <v>79.15247843868929</v>
      </c>
      <c r="J48" s="40">
        <v>5822.9465</v>
      </c>
      <c r="K48" s="41">
        <f t="shared" si="5"/>
        <v>7.413705231529226</v>
      </c>
      <c r="L48" s="40">
        <v>4920.808</v>
      </c>
      <c r="M48" s="40">
        <v>84.50718205980425</v>
      </c>
      <c r="N48" s="51">
        <v>8682.391500000002</v>
      </c>
      <c r="O48" s="55">
        <f>N48/N42*100</f>
        <v>6.698521811602741</v>
      </c>
      <c r="P48" s="51">
        <v>7534.661600000001</v>
      </c>
      <c r="Q48" s="51">
        <v>86.7809473922018</v>
      </c>
      <c r="R48" s="46">
        <f t="shared" si="2"/>
        <v>6.907927886139696</v>
      </c>
      <c r="S48" s="46">
        <f t="shared" si="3"/>
        <v>8.338985061755531</v>
      </c>
    </row>
    <row r="49" spans="1:19" ht="12.75">
      <c r="A49" s="18" t="s">
        <v>7</v>
      </c>
      <c r="B49" s="40">
        <v>236.06789999999998</v>
      </c>
      <c r="C49" s="43">
        <f>B49/B42*100</f>
        <v>1.5956782912800056</v>
      </c>
      <c r="D49" s="40">
        <v>179.594</v>
      </c>
      <c r="E49" s="52">
        <v>76.07726421084782</v>
      </c>
      <c r="F49" s="40">
        <v>573.3352000000001</v>
      </c>
      <c r="G49" s="41">
        <f t="shared" si="4"/>
        <v>1.710274140142589</v>
      </c>
      <c r="H49" s="40">
        <v>486.16690000000006</v>
      </c>
      <c r="I49" s="40">
        <v>84.79627624468199</v>
      </c>
      <c r="J49" s="40">
        <v>1209.9593</v>
      </c>
      <c r="K49" s="41">
        <f t="shared" si="5"/>
        <v>1.5405055829290961</v>
      </c>
      <c r="L49" s="40">
        <v>1084.3624</v>
      </c>
      <c r="M49" s="40">
        <v>89.61974175494994</v>
      </c>
      <c r="N49" s="51">
        <v>1966.9997</v>
      </c>
      <c r="O49" s="55">
        <f>N49/N42*100</f>
        <v>1.5175531296724003</v>
      </c>
      <c r="P49" s="51">
        <v>1804.7948000000001</v>
      </c>
      <c r="Q49" s="51">
        <v>91.7536896421489</v>
      </c>
      <c r="R49" s="46">
        <f t="shared" si="2"/>
        <v>8.332347176384422</v>
      </c>
      <c r="S49" s="46">
        <f t="shared" si="3"/>
        <v>10.049304542468013</v>
      </c>
    </row>
    <row r="50" spans="1:19" ht="12.75">
      <c r="A50" s="18" t="s">
        <v>8</v>
      </c>
      <c r="B50" s="40">
        <v>327.5413</v>
      </c>
      <c r="C50" s="43">
        <f>B50/B42*100</f>
        <v>2.2139839508363135</v>
      </c>
      <c r="D50" s="40">
        <v>257.4613</v>
      </c>
      <c r="E50" s="52">
        <v>78.6042248717948</v>
      </c>
      <c r="F50" s="40">
        <v>771.7794000000001</v>
      </c>
      <c r="G50" s="41">
        <f t="shared" si="4"/>
        <v>2.3022384631447066</v>
      </c>
      <c r="H50" s="40">
        <v>658.0061000000001</v>
      </c>
      <c r="I50" s="40">
        <v>85.25831345070884</v>
      </c>
      <c r="J50" s="40">
        <v>1822.248</v>
      </c>
      <c r="K50" s="41">
        <f t="shared" si="5"/>
        <v>2.3200641686719377</v>
      </c>
      <c r="L50" s="40">
        <v>1642.1406000000002</v>
      </c>
      <c r="M50" s="40">
        <v>90.11619713672344</v>
      </c>
      <c r="N50" s="51">
        <v>2793.5406</v>
      </c>
      <c r="O50" s="55">
        <f>N50/N42*100</f>
        <v>2.155234838315895</v>
      </c>
      <c r="P50" s="51">
        <v>2559.6065</v>
      </c>
      <c r="Q50" s="51">
        <v>91.62589224584744</v>
      </c>
      <c r="R50" s="46">
        <f t="shared" si="2"/>
        <v>8.52881941910837</v>
      </c>
      <c r="S50" s="46">
        <f t="shared" si="3"/>
        <v>9.941713570155981</v>
      </c>
    </row>
    <row r="51" spans="1:19" ht="12.75">
      <c r="A51" s="18" t="s">
        <v>9</v>
      </c>
      <c r="B51" s="40">
        <v>469.9336</v>
      </c>
      <c r="C51" s="43">
        <f>B51/B42*100</f>
        <v>3.1764710232228177</v>
      </c>
      <c r="D51" s="40">
        <v>359.27090000000004</v>
      </c>
      <c r="E51" s="52">
        <v>76.45141781732569</v>
      </c>
      <c r="F51" s="40">
        <v>1184.0557000000001</v>
      </c>
      <c r="G51" s="41">
        <f t="shared" si="4"/>
        <v>3.532069623840349</v>
      </c>
      <c r="H51" s="40">
        <v>962.9933000000001</v>
      </c>
      <c r="I51" s="40">
        <v>81.33006749598013</v>
      </c>
      <c r="J51" s="40">
        <v>2610.2569000000003</v>
      </c>
      <c r="K51" s="41">
        <f t="shared" si="5"/>
        <v>3.323347593038209</v>
      </c>
      <c r="L51" s="40">
        <v>2247.5439</v>
      </c>
      <c r="M51" s="40">
        <v>86.10431793131166</v>
      </c>
      <c r="N51" s="51">
        <v>4039.9719</v>
      </c>
      <c r="O51" s="55">
        <f>N51/N42*100</f>
        <v>3.1168647359903274</v>
      </c>
      <c r="P51" s="51">
        <v>3591.8535</v>
      </c>
      <c r="Q51" s="51">
        <v>88.90788324542555</v>
      </c>
      <c r="R51" s="46">
        <f t="shared" si="2"/>
        <v>8.596899434303058</v>
      </c>
      <c r="S51" s="46">
        <f t="shared" si="3"/>
        <v>9.997618788496368</v>
      </c>
    </row>
    <row r="52" spans="1:19" ht="12.75">
      <c r="A52" s="18" t="s">
        <v>10</v>
      </c>
      <c r="B52" s="40">
        <v>257.55899999999997</v>
      </c>
      <c r="C52" s="41">
        <f>B52/B42*100</f>
        <v>1.7409453171048965</v>
      </c>
      <c r="D52" s="40">
        <v>196.4725</v>
      </c>
      <c r="E52" s="52">
        <v>76.28252167464544</v>
      </c>
      <c r="F52" s="40">
        <v>563.3889</v>
      </c>
      <c r="G52" s="41">
        <f t="shared" si="4"/>
        <v>1.6806040628822003</v>
      </c>
      <c r="H52" s="40">
        <v>469.6381</v>
      </c>
      <c r="I52" s="40">
        <v>83.35948755823908</v>
      </c>
      <c r="J52" s="40">
        <v>1345.6856</v>
      </c>
      <c r="K52" s="41">
        <f t="shared" si="5"/>
        <v>1.7133106705880856</v>
      </c>
      <c r="L52" s="40">
        <v>1192.7774</v>
      </c>
      <c r="M52" s="40">
        <v>88.63715269004885</v>
      </c>
      <c r="N52" s="51">
        <v>2282.9696</v>
      </c>
      <c r="O52" s="55">
        <f>N52/N42*100</f>
        <v>1.7613259734747022</v>
      </c>
      <c r="P52" s="51">
        <v>2064.5134</v>
      </c>
      <c r="Q52" s="51">
        <v>90.43105085586772</v>
      </c>
      <c r="R52" s="46">
        <f t="shared" si="2"/>
        <v>8.863870414157534</v>
      </c>
      <c r="S52" s="46">
        <f t="shared" si="3"/>
        <v>10.507900087798546</v>
      </c>
    </row>
    <row r="53" spans="1:19" ht="12.75">
      <c r="A53" s="18" t="s">
        <v>11</v>
      </c>
      <c r="B53" s="40">
        <v>163.5397</v>
      </c>
      <c r="C53" s="41">
        <f>B53/B42*100</f>
        <v>1.1054308910802562</v>
      </c>
      <c r="D53" s="40">
        <v>120.9942</v>
      </c>
      <c r="E53" s="52">
        <v>73.9846043498918</v>
      </c>
      <c r="F53" s="40">
        <v>585.5643</v>
      </c>
      <c r="G53" s="41">
        <f t="shared" si="4"/>
        <v>1.7467538704769858</v>
      </c>
      <c r="H53" s="40">
        <v>499.201</v>
      </c>
      <c r="I53" s="40">
        <v>85.25126958730237</v>
      </c>
      <c r="J53" s="40">
        <v>1432.3086</v>
      </c>
      <c r="K53" s="41">
        <f t="shared" si="5"/>
        <v>1.8235980291050762</v>
      </c>
      <c r="L53" s="40">
        <v>1317.8692</v>
      </c>
      <c r="M53" s="40">
        <v>92.01014362407655</v>
      </c>
      <c r="N53" s="51">
        <v>2339.5714000000003</v>
      </c>
      <c r="O53" s="55">
        <f>N53/N42*100</f>
        <v>1.8049946322625465</v>
      </c>
      <c r="P53" s="51">
        <v>2195.4857</v>
      </c>
      <c r="Q53" s="51">
        <v>93.84136342237727</v>
      </c>
      <c r="R53" s="46">
        <f t="shared" si="2"/>
        <v>14.305831550381956</v>
      </c>
      <c r="S53" s="46">
        <f t="shared" si="3"/>
        <v>18.14537969588625</v>
      </c>
    </row>
    <row r="54" spans="1:19" ht="12.75">
      <c r="A54" s="18" t="s">
        <v>12</v>
      </c>
      <c r="B54" s="40">
        <v>195.00529999999998</v>
      </c>
      <c r="C54" s="41">
        <f>B54/B42*100</f>
        <v>1.3181195914164734</v>
      </c>
      <c r="D54" s="40">
        <v>135.07</v>
      </c>
      <c r="E54" s="52">
        <v>69.26478408535563</v>
      </c>
      <c r="F54" s="40">
        <v>391.39639999999997</v>
      </c>
      <c r="G54" s="41">
        <f t="shared" si="4"/>
        <v>1.1675458640336485</v>
      </c>
      <c r="H54" s="40">
        <v>306.1572</v>
      </c>
      <c r="I54" s="40">
        <v>78.22177209601315</v>
      </c>
      <c r="J54" s="40">
        <v>874.0269999999999</v>
      </c>
      <c r="K54" s="41">
        <f t="shared" si="5"/>
        <v>1.1128006315012158</v>
      </c>
      <c r="L54" s="40">
        <v>733.8127</v>
      </c>
      <c r="M54" s="40">
        <v>83.95766949991248</v>
      </c>
      <c r="N54" s="51">
        <v>1372.2054999999998</v>
      </c>
      <c r="O54" s="55">
        <f>N54/N42*100</f>
        <v>1.058665515342316</v>
      </c>
      <c r="P54" s="51">
        <v>1192.5497999999998</v>
      </c>
      <c r="Q54" s="51">
        <v>86.90752223336811</v>
      </c>
      <c r="R54" s="46">
        <f t="shared" si="2"/>
        <v>7.036760026522356</v>
      </c>
      <c r="S54" s="46">
        <f t="shared" si="3"/>
        <v>8.82912415784408</v>
      </c>
    </row>
    <row r="55" spans="1:19" ht="12.75">
      <c r="A55" s="18" t="s">
        <v>13</v>
      </c>
      <c r="B55" s="40">
        <v>358.62480000000005</v>
      </c>
      <c r="C55" s="41">
        <f>B55/B42*100</f>
        <v>2.4240898829304363</v>
      </c>
      <c r="D55" s="40">
        <v>218.10240000000002</v>
      </c>
      <c r="E55" s="52">
        <v>60.816318336043686</v>
      </c>
      <c r="F55" s="40">
        <v>833.019</v>
      </c>
      <c r="G55" s="41">
        <f t="shared" si="4"/>
        <v>2.484917817617755</v>
      </c>
      <c r="H55" s="40">
        <v>627.2778000000001</v>
      </c>
      <c r="I55" s="40">
        <v>75.3017398162587</v>
      </c>
      <c r="J55" s="40">
        <v>2048.1710000000003</v>
      </c>
      <c r="K55" s="41">
        <f t="shared" si="5"/>
        <v>2.6077066065721963</v>
      </c>
      <c r="L55" s="40">
        <v>1737.7092</v>
      </c>
      <c r="M55" s="40">
        <v>84.84199805582638</v>
      </c>
      <c r="N55" s="51">
        <v>3075.363</v>
      </c>
      <c r="O55" s="55">
        <f>N55/N42*100</f>
        <v>2.372662662596594</v>
      </c>
      <c r="P55" s="51">
        <v>2686.7187</v>
      </c>
      <c r="Q55" s="51">
        <v>87.36265279903543</v>
      </c>
      <c r="R55" s="46">
        <f t="shared" si="2"/>
        <v>8.575433154650764</v>
      </c>
      <c r="S55" s="46">
        <f t="shared" si="3"/>
        <v>12.318611349531228</v>
      </c>
    </row>
    <row r="56" spans="1:19" ht="12.75">
      <c r="A56" s="18" t="s">
        <v>14</v>
      </c>
      <c r="B56" s="40">
        <v>520.7864999999999</v>
      </c>
      <c r="C56" s="41">
        <f>B56/B42*100</f>
        <v>3.520206315393557</v>
      </c>
      <c r="D56" s="40">
        <v>399.053</v>
      </c>
      <c r="E56" s="52">
        <v>76.62506612594605</v>
      </c>
      <c r="F56" s="40">
        <v>1182.0581000000002</v>
      </c>
      <c r="G56" s="41">
        <f t="shared" si="4"/>
        <v>3.526110729946604</v>
      </c>
      <c r="H56" s="40">
        <v>1001.9719000000001</v>
      </c>
      <c r="I56" s="40">
        <v>84.76502973923193</v>
      </c>
      <c r="J56" s="40">
        <v>2574.7859</v>
      </c>
      <c r="K56" s="41">
        <f t="shared" si="5"/>
        <v>3.278186343786206</v>
      </c>
      <c r="L56" s="40">
        <v>2262.9102</v>
      </c>
      <c r="M56" s="40">
        <v>87.88731521327657</v>
      </c>
      <c r="N56" s="51">
        <v>4391.0226999999995</v>
      </c>
      <c r="O56" s="55">
        <f>N56/N42*100</f>
        <v>3.387702723517219</v>
      </c>
      <c r="P56" s="51">
        <v>3950.4692</v>
      </c>
      <c r="Q56" s="51">
        <v>89.96695006837474</v>
      </c>
      <c r="R56" s="46">
        <f t="shared" si="2"/>
        <v>8.43152174643544</v>
      </c>
      <c r="S56" s="46">
        <f t="shared" si="3"/>
        <v>9.899610327450239</v>
      </c>
    </row>
    <row r="57" spans="1:19" ht="12.75">
      <c r="A57" s="18" t="s">
        <v>15</v>
      </c>
      <c r="B57" s="40">
        <v>280.7504</v>
      </c>
      <c r="C57" s="41">
        <f>B57/B42*100</f>
        <v>1.897705357433934</v>
      </c>
      <c r="D57" s="40">
        <v>196.7013</v>
      </c>
      <c r="E57" s="52">
        <v>70.06269625973819</v>
      </c>
      <c r="F57" s="40">
        <v>708.3279</v>
      </c>
      <c r="G57" s="41">
        <f t="shared" si="4"/>
        <v>2.112960952182084</v>
      </c>
      <c r="H57" s="40">
        <v>562.8976</v>
      </c>
      <c r="I57" s="40">
        <v>79.46850604077575</v>
      </c>
      <c r="J57" s="40">
        <v>1610.7873</v>
      </c>
      <c r="K57" s="41">
        <f t="shared" si="5"/>
        <v>2.0508349566479507</v>
      </c>
      <c r="L57" s="40">
        <v>1370.9061</v>
      </c>
      <c r="M57" s="40">
        <v>85.10782894799331</v>
      </c>
      <c r="N57" s="51">
        <v>2688.3167</v>
      </c>
      <c r="O57" s="55">
        <f>N57/N42*100</f>
        <v>2.07405391146505</v>
      </c>
      <c r="P57" s="51">
        <v>2362.2178000000004</v>
      </c>
      <c r="Q57" s="51">
        <v>87.86977367659101</v>
      </c>
      <c r="R57" s="46">
        <f t="shared" si="2"/>
        <v>9.575468815004358</v>
      </c>
      <c r="S57" s="46">
        <f t="shared" si="3"/>
        <v>12.009162115349518</v>
      </c>
    </row>
    <row r="58" spans="1:19" ht="12.75">
      <c r="A58" s="18" t="s">
        <v>16</v>
      </c>
      <c r="B58" s="40">
        <v>914.9839000000001</v>
      </c>
      <c r="C58" s="41">
        <f>B58/B42*100</f>
        <v>6.184745770605474</v>
      </c>
      <c r="D58" s="40">
        <v>719.5680000000001</v>
      </c>
      <c r="E58" s="52">
        <v>78.64269524305291</v>
      </c>
      <c r="F58" s="40">
        <v>2194.7209</v>
      </c>
      <c r="G58" s="41">
        <f t="shared" si="4"/>
        <v>6.546910777675029</v>
      </c>
      <c r="H58" s="40">
        <v>1970.7042</v>
      </c>
      <c r="I58" s="40">
        <v>89.79292993473567</v>
      </c>
      <c r="J58" s="40">
        <v>6942.141699999999</v>
      </c>
      <c r="K58" s="41">
        <f t="shared" si="5"/>
        <v>8.83865105738258</v>
      </c>
      <c r="L58" s="40">
        <v>6474.661499999999</v>
      </c>
      <c r="M58" s="40">
        <v>93.26605217522426</v>
      </c>
      <c r="N58" s="51">
        <v>12322.493999999999</v>
      </c>
      <c r="O58" s="55">
        <f>N58/N42*100</f>
        <v>9.506884690968368</v>
      </c>
      <c r="P58" s="51">
        <v>11554.447499999998</v>
      </c>
      <c r="Q58" s="51">
        <v>93.76711808502401</v>
      </c>
      <c r="R58" s="46">
        <f t="shared" si="2"/>
        <v>13.467443525509026</v>
      </c>
      <c r="S58" s="46">
        <f t="shared" si="3"/>
        <v>16.05747823694216</v>
      </c>
    </row>
    <row r="59" spans="1:19" ht="12.75">
      <c r="A59" s="18" t="s">
        <v>17</v>
      </c>
      <c r="B59" s="40">
        <v>292.0558</v>
      </c>
      <c r="C59" s="41">
        <f>B59/B42*100</f>
        <v>1.9741231226372373</v>
      </c>
      <c r="D59" s="40">
        <v>206.35199999999998</v>
      </c>
      <c r="E59" s="52">
        <v>70.65499127221578</v>
      </c>
      <c r="F59" s="40">
        <v>686.6904999999999</v>
      </c>
      <c r="G59" s="41">
        <f t="shared" si="4"/>
        <v>2.0484160128866744</v>
      </c>
      <c r="H59" s="40">
        <v>546.0866</v>
      </c>
      <c r="I59" s="40">
        <v>79.52441456522263</v>
      </c>
      <c r="J59" s="40">
        <v>1548.4941999999999</v>
      </c>
      <c r="K59" s="41">
        <f t="shared" si="5"/>
        <v>1.971524133277313</v>
      </c>
      <c r="L59" s="40">
        <v>1302.9811</v>
      </c>
      <c r="M59" s="40">
        <v>84.1450423256348</v>
      </c>
      <c r="N59" s="51">
        <v>2436.0066</v>
      </c>
      <c r="O59" s="55">
        <f>N59/N42*100</f>
        <v>1.879395019598947</v>
      </c>
      <c r="P59" s="51">
        <v>2101.8121</v>
      </c>
      <c r="Q59" s="51">
        <v>86.28105112687298</v>
      </c>
      <c r="R59" s="46">
        <f t="shared" si="2"/>
        <v>8.340894445513495</v>
      </c>
      <c r="S59" s="46">
        <f t="shared" si="3"/>
        <v>10.185566895402033</v>
      </c>
    </row>
    <row r="60" spans="1:19" ht="12.75">
      <c r="A60" s="18" t="s">
        <v>18</v>
      </c>
      <c r="B60" s="40">
        <v>186.1172</v>
      </c>
      <c r="C60" s="41">
        <f>B60/B42*100</f>
        <v>1.258041333335956</v>
      </c>
      <c r="D60" s="40">
        <v>135.2206</v>
      </c>
      <c r="E60" s="52">
        <v>72.65346781490372</v>
      </c>
      <c r="F60" s="40">
        <v>474.18809999999996</v>
      </c>
      <c r="G60" s="41">
        <f t="shared" si="4"/>
        <v>1.4145157056349371</v>
      </c>
      <c r="H60" s="40">
        <v>402.7895</v>
      </c>
      <c r="I60" s="40">
        <v>84.94297937885831</v>
      </c>
      <c r="J60" s="40">
        <v>1044.8703</v>
      </c>
      <c r="K60" s="41">
        <f t="shared" si="5"/>
        <v>1.3303162598831215</v>
      </c>
      <c r="L60" s="40">
        <v>930.9155000000001</v>
      </c>
      <c r="M60" s="40">
        <v>89.09388083860743</v>
      </c>
      <c r="N60" s="51">
        <v>1662.7127999999998</v>
      </c>
      <c r="O60" s="55">
        <f>N60/129617*100</f>
        <v>1.2827891403133846</v>
      </c>
      <c r="P60" s="51">
        <v>1508.0556</v>
      </c>
      <c r="Q60" s="51">
        <v>90.69850186995613</v>
      </c>
      <c r="R60" s="46">
        <f t="shared" si="2"/>
        <v>8.933686945645</v>
      </c>
      <c r="S60" s="46">
        <f t="shared" si="3"/>
        <v>11.152558116145025</v>
      </c>
    </row>
    <row r="61" spans="1:19" ht="12.75">
      <c r="A61" s="18" t="s">
        <v>19</v>
      </c>
      <c r="B61" s="40">
        <v>143.60520000000002</v>
      </c>
      <c r="C61" s="41">
        <f>B61/B42*100</f>
        <v>0.9706855534146045</v>
      </c>
      <c r="D61" s="40">
        <v>101.31370000000001</v>
      </c>
      <c r="E61" s="52">
        <v>70.55016113622627</v>
      </c>
      <c r="F61" s="40">
        <v>339.51890000000003</v>
      </c>
      <c r="G61" s="41">
        <f t="shared" si="4"/>
        <v>1.0127939026936732</v>
      </c>
      <c r="H61" s="40">
        <v>256.9219</v>
      </c>
      <c r="I61" s="40">
        <v>75.67234106849426</v>
      </c>
      <c r="J61" s="40">
        <v>818.4307999999999</v>
      </c>
      <c r="K61" s="41">
        <f t="shared" si="5"/>
        <v>1.042016220414295</v>
      </c>
      <c r="L61" s="40">
        <v>689.6234999999999</v>
      </c>
      <c r="M61" s="40">
        <v>84.26167490275293</v>
      </c>
      <c r="N61" s="51">
        <v>1297.1813</v>
      </c>
      <c r="O61" s="55">
        <f>N61/N42*100</f>
        <v>1.0007838545005943</v>
      </c>
      <c r="P61" s="51">
        <v>1137.2398</v>
      </c>
      <c r="Q61" s="51">
        <v>87.67007356643208</v>
      </c>
      <c r="R61" s="46">
        <f t="shared" si="2"/>
        <v>9.032968861851797</v>
      </c>
      <c r="S61" s="46">
        <f t="shared" si="3"/>
        <v>11.224936015563541</v>
      </c>
    </row>
    <row r="62" spans="1:19" ht="12.75">
      <c r="A62" s="18" t="s">
        <v>20</v>
      </c>
      <c r="B62" s="40">
        <v>143.5865</v>
      </c>
      <c r="C62" s="41">
        <f>B62/B42*100</f>
        <v>0.9705591525610919</v>
      </c>
      <c r="D62" s="40">
        <v>108.906</v>
      </c>
      <c r="E62" s="52">
        <v>75.8469633287252</v>
      </c>
      <c r="F62" s="40">
        <v>386.42289999999997</v>
      </c>
      <c r="G62" s="41">
        <f t="shared" si="4"/>
        <v>1.1527097813441518</v>
      </c>
      <c r="H62" s="40">
        <v>330.5881</v>
      </c>
      <c r="I62" s="40">
        <v>85.55085632864926</v>
      </c>
      <c r="J62" s="40">
        <v>911.5457000000001</v>
      </c>
      <c r="K62" s="41">
        <f t="shared" si="5"/>
        <v>1.1605689876882728</v>
      </c>
      <c r="L62" s="40">
        <v>810.6662000000001</v>
      </c>
      <c r="M62" s="40">
        <v>88.93313851406462</v>
      </c>
      <c r="N62" s="51">
        <v>1515.2206</v>
      </c>
      <c r="O62" s="55">
        <f>N62/N42*100</f>
        <v>1.169002600088903</v>
      </c>
      <c r="P62" s="51">
        <v>1386.715</v>
      </c>
      <c r="Q62" s="51">
        <v>91.51901709889636</v>
      </c>
      <c r="R62" s="46">
        <f t="shared" si="2"/>
        <v>10.552667555793896</v>
      </c>
      <c r="S62" s="46">
        <f t="shared" si="3"/>
        <v>12.733136833599616</v>
      </c>
    </row>
    <row r="63" spans="1:19" ht="12.75">
      <c r="A63" s="18" t="s">
        <v>21</v>
      </c>
      <c r="B63" s="40">
        <v>805.4156</v>
      </c>
      <c r="C63" s="41">
        <f>B63/B42*100</f>
        <v>5.44412937285527</v>
      </c>
      <c r="D63" s="40">
        <v>620.5064</v>
      </c>
      <c r="E63" s="52">
        <v>77.04176576664271</v>
      </c>
      <c r="F63" s="40">
        <v>1950.8176999999998</v>
      </c>
      <c r="G63" s="41">
        <f t="shared" si="4"/>
        <v>5.8193410494287505</v>
      </c>
      <c r="H63" s="40">
        <v>1604.8482</v>
      </c>
      <c r="I63" s="40">
        <v>82.2654110632685</v>
      </c>
      <c r="J63" s="40">
        <v>4152.1764</v>
      </c>
      <c r="K63" s="41">
        <f t="shared" si="5"/>
        <v>5.286500897597494</v>
      </c>
      <c r="L63" s="40">
        <v>3642.2312</v>
      </c>
      <c r="M63" s="40">
        <v>87.71860463346403</v>
      </c>
      <c r="N63" s="51">
        <v>6887.9696</v>
      </c>
      <c r="O63" s="55">
        <f>N63/N42*100</f>
        <v>5.314113583021061</v>
      </c>
      <c r="P63" s="51">
        <v>6094.939</v>
      </c>
      <c r="Q63" s="51">
        <v>88.48672909357788</v>
      </c>
      <c r="R63" s="46">
        <f t="shared" si="2"/>
        <v>8.552068770458382</v>
      </c>
      <c r="S63" s="46">
        <f t="shared" si="3"/>
        <v>9.822523990082939</v>
      </c>
    </row>
    <row r="64" spans="1:19" ht="12.75">
      <c r="A64" s="18" t="s">
        <v>22</v>
      </c>
      <c r="B64" s="40">
        <v>248.82580000000002</v>
      </c>
      <c r="C64" s="41">
        <f>B64/B42*100</f>
        <v>1.6819140906933154</v>
      </c>
      <c r="D64" s="40">
        <v>194.6121</v>
      </c>
      <c r="E64" s="52">
        <v>78.21218699990114</v>
      </c>
      <c r="F64" s="40">
        <v>578.3571000000001</v>
      </c>
      <c r="G64" s="41">
        <f t="shared" si="4"/>
        <v>1.7252546013184977</v>
      </c>
      <c r="H64" s="40">
        <v>488.8792</v>
      </c>
      <c r="I64" s="40">
        <v>84.52895278712754</v>
      </c>
      <c r="J64" s="40">
        <v>1305.4143</v>
      </c>
      <c r="K64" s="41">
        <f t="shared" si="5"/>
        <v>1.6620377372904012</v>
      </c>
      <c r="L64" s="40">
        <v>1161.6834</v>
      </c>
      <c r="M64" s="40">
        <v>88.98963340603821</v>
      </c>
      <c r="N64" s="51">
        <v>2107.9698</v>
      </c>
      <c r="O64" s="55">
        <f>N64/N42*100</f>
        <v>1.6263124835478642</v>
      </c>
      <c r="P64" s="51">
        <v>1905.9669</v>
      </c>
      <c r="Q64" s="51">
        <v>90.41718244730072</v>
      </c>
      <c r="R64" s="46">
        <f t="shared" si="2"/>
        <v>8.471668934652273</v>
      </c>
      <c r="S64" s="46">
        <f t="shared" si="3"/>
        <v>9.79367110267039</v>
      </c>
    </row>
    <row r="65" spans="1:19" ht="12.75">
      <c r="A65" s="18" t="s">
        <v>23</v>
      </c>
      <c r="B65" s="40">
        <v>212.72580000000002</v>
      </c>
      <c r="C65" s="41">
        <f>B65/B42*100</f>
        <v>1.4378996087785434</v>
      </c>
      <c r="D65" s="40">
        <v>156.34560000000002</v>
      </c>
      <c r="E65" s="52">
        <v>73.4963036923589</v>
      </c>
      <c r="F65" s="40">
        <v>550.5248</v>
      </c>
      <c r="G65" s="41">
        <f t="shared" si="4"/>
        <v>1.6422301106702861</v>
      </c>
      <c r="H65" s="40">
        <v>435.7913</v>
      </c>
      <c r="I65" s="40">
        <v>79.15924950156649</v>
      </c>
      <c r="J65" s="40">
        <v>1273.2821999999999</v>
      </c>
      <c r="K65" s="41">
        <f t="shared" si="5"/>
        <v>1.6211275352354761</v>
      </c>
      <c r="L65" s="40">
        <v>1087.2874</v>
      </c>
      <c r="M65" s="40">
        <v>85.392491939336</v>
      </c>
      <c r="N65" s="51">
        <v>2196.5094999999997</v>
      </c>
      <c r="O65" s="55">
        <f>N65/N42*100</f>
        <v>1.6946214410099598</v>
      </c>
      <c r="P65" s="51">
        <v>1967.1742999999997</v>
      </c>
      <c r="Q65" s="51">
        <v>89.55910730183503</v>
      </c>
      <c r="R65" s="46">
        <f t="shared" si="2"/>
        <v>10.32554349307888</v>
      </c>
      <c r="S65" s="46">
        <f t="shared" si="3"/>
        <v>12.582217216218424</v>
      </c>
    </row>
    <row r="66" spans="1:19" ht="12.75">
      <c r="A66" s="18" t="s">
        <v>24</v>
      </c>
      <c r="B66" s="40">
        <v>247.61589999999998</v>
      </c>
      <c r="C66" s="41">
        <f>B66/B42*100</f>
        <v>1.673735887877008</v>
      </c>
      <c r="D66" s="40">
        <v>177.378</v>
      </c>
      <c r="E66" s="52">
        <v>71.63433365951055</v>
      </c>
      <c r="F66" s="40">
        <v>530.863</v>
      </c>
      <c r="G66" s="41">
        <f t="shared" si="4"/>
        <v>1.583578438683889</v>
      </c>
      <c r="H66" s="40">
        <v>426.2903</v>
      </c>
      <c r="I66" s="40">
        <v>80.30137719147878</v>
      </c>
      <c r="J66" s="40">
        <v>1248.4722</v>
      </c>
      <c r="K66" s="41">
        <f t="shared" si="5"/>
        <v>1.5895397425613993</v>
      </c>
      <c r="L66" s="40">
        <v>1064.5191</v>
      </c>
      <c r="M66" s="40">
        <v>85.26574320197118</v>
      </c>
      <c r="N66" s="51">
        <v>2036.9184</v>
      </c>
      <c r="O66" s="55">
        <f>N66/N42*100</f>
        <v>1.571495863882083</v>
      </c>
      <c r="P66" s="51">
        <v>1795.2839</v>
      </c>
      <c r="Q66" s="51">
        <v>88.13725184081993</v>
      </c>
      <c r="R66" s="46">
        <f t="shared" si="2"/>
        <v>8.22612118204041</v>
      </c>
      <c r="S66" s="46">
        <f t="shared" si="3"/>
        <v>10.121232058090632</v>
      </c>
    </row>
    <row r="67" spans="1:19" ht="12.75">
      <c r="A67" s="18" t="s">
        <v>25</v>
      </c>
      <c r="B67" s="40">
        <v>192.8562</v>
      </c>
      <c r="C67" s="41">
        <f>B67/B42*100</f>
        <v>1.3035929564280238</v>
      </c>
      <c r="D67" s="40">
        <v>142.59300000000002</v>
      </c>
      <c r="E67" s="52">
        <v>73.93747258319931</v>
      </c>
      <c r="F67" s="40">
        <v>478.81700000000006</v>
      </c>
      <c r="G67" s="41">
        <f t="shared" si="4"/>
        <v>1.4283238373653913</v>
      </c>
      <c r="H67" s="40">
        <v>400.82630000000006</v>
      </c>
      <c r="I67" s="40">
        <v>83.71179385861404</v>
      </c>
      <c r="J67" s="40">
        <v>1157.7509</v>
      </c>
      <c r="K67" s="41">
        <f t="shared" si="5"/>
        <v>1.4740344779292873</v>
      </c>
      <c r="L67" s="40">
        <v>1020.9686999999999</v>
      </c>
      <c r="M67" s="40">
        <v>88.18552419177561</v>
      </c>
      <c r="N67" s="51">
        <v>1918.7091</v>
      </c>
      <c r="O67" s="55">
        <f>N67/N42*100</f>
        <v>1.4802966160268933</v>
      </c>
      <c r="P67" s="51">
        <v>1755.2401</v>
      </c>
      <c r="Q67" s="51">
        <v>91.48026139032748</v>
      </c>
      <c r="R67" s="46">
        <f t="shared" si="2"/>
        <v>9.94891063911868</v>
      </c>
      <c r="S67" s="46">
        <f t="shared" si="3"/>
        <v>12.309440856143008</v>
      </c>
    </row>
    <row r="68" spans="1:19" ht="12.75">
      <c r="A68" s="18" t="s">
        <v>26</v>
      </c>
      <c r="B68" s="40">
        <v>175.20700000000002</v>
      </c>
      <c r="C68" s="41">
        <f>B68/B42*100</f>
        <v>1.1842948845662458</v>
      </c>
      <c r="D68" s="40">
        <v>119.54150000000001</v>
      </c>
      <c r="E68" s="52">
        <v>68.22872373820681</v>
      </c>
      <c r="F68" s="40">
        <v>378.9851</v>
      </c>
      <c r="G68" s="41">
        <f t="shared" si="4"/>
        <v>1.1305226262566</v>
      </c>
      <c r="H68" s="40">
        <v>281.4029</v>
      </c>
      <c r="I68" s="40">
        <v>74.25170541005438</v>
      </c>
      <c r="J68" s="40">
        <v>767.7719000000001</v>
      </c>
      <c r="K68" s="41">
        <f t="shared" si="5"/>
        <v>0.977517920120189</v>
      </c>
      <c r="L68" s="40">
        <v>663.2262000000001</v>
      </c>
      <c r="M68" s="40">
        <v>86.38323439552815</v>
      </c>
      <c r="N68" s="51">
        <v>1265.059</v>
      </c>
      <c r="O68" s="55">
        <f>N68/N42*100</f>
        <v>0.9760012900206527</v>
      </c>
      <c r="P68" s="51">
        <v>1124.7860999999998</v>
      </c>
      <c r="Q68" s="51">
        <v>88.91175036105035</v>
      </c>
      <c r="R68" s="46">
        <f t="shared" si="2"/>
        <v>7.2203679076749205</v>
      </c>
      <c r="S68" s="46">
        <f t="shared" si="3"/>
        <v>9.40916836412459</v>
      </c>
    </row>
    <row r="69" spans="2:17" ht="12.75">
      <c r="B69" s="45"/>
      <c r="C69" s="25"/>
      <c r="I69" s="50"/>
      <c r="J69" s="45"/>
      <c r="M69" s="45"/>
      <c r="N69" s="31"/>
      <c r="Q69" s="24"/>
    </row>
    <row r="70" ht="12.75">
      <c r="N70" s="14"/>
    </row>
    <row r="71" ht="12.75">
      <c r="F71" t="s">
        <v>59</v>
      </c>
    </row>
  </sheetData>
  <sheetProtection/>
  <mergeCells count="10">
    <mergeCell ref="A3:Q3"/>
    <mergeCell ref="F4:I4"/>
    <mergeCell ref="A38:Q38"/>
    <mergeCell ref="A39:E39"/>
    <mergeCell ref="F39:I39"/>
    <mergeCell ref="J39:M39"/>
    <mergeCell ref="N39:Q39"/>
    <mergeCell ref="A4:E4"/>
    <mergeCell ref="J4:M4"/>
    <mergeCell ref="N4:Q4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zoomScalePageLayoutView="0" workbookViewId="0" topLeftCell="A1">
      <selection activeCell="A5" sqref="A5:U34"/>
    </sheetView>
  </sheetViews>
  <sheetFormatPr defaultColWidth="9.00390625" defaultRowHeight="12.75"/>
  <cols>
    <col min="1" max="1" width="17.75390625" style="0" customWidth="1"/>
    <col min="10" max="11" width="9.125" style="0" hidden="1" customWidth="1"/>
    <col min="16" max="17" width="9.125" style="0" hidden="1" customWidth="1"/>
    <col min="21" max="21" width="7.75390625" style="0" customWidth="1"/>
    <col min="22" max="23" width="9.125" style="0" hidden="1" customWidth="1"/>
    <col min="24" max="24" width="5.75390625" style="0" customWidth="1"/>
    <col min="25" max="25" width="5.875" style="0" customWidth="1"/>
    <col min="26" max="26" width="5.125" style="0" customWidth="1"/>
    <col min="28" max="28" width="17.00390625" style="0" customWidth="1"/>
    <col min="29" max="30" width="0" style="0" hidden="1" customWidth="1"/>
    <col min="33" max="34" width="0" style="0" hidden="1" customWidth="1"/>
    <col min="37" max="37" width="0" style="0" hidden="1" customWidth="1"/>
    <col min="39" max="40" width="0" style="0" hidden="1" customWidth="1"/>
    <col min="43" max="43" width="0" style="0" hidden="1" customWidth="1"/>
    <col min="45" max="46" width="0" style="0" hidden="1" customWidth="1"/>
    <col min="49" max="49" width="0.875" style="0" hidden="1" customWidth="1"/>
    <col min="51" max="51" width="0" style="0" hidden="1" customWidth="1"/>
    <col min="54" max="54" width="13.625" style="0" customWidth="1"/>
    <col min="57" max="58" width="0" style="0" hidden="1" customWidth="1"/>
    <col min="61" max="62" width="0" style="0" hidden="1" customWidth="1"/>
    <col min="64" max="64" width="0" style="0" hidden="1" customWidth="1"/>
    <col min="67" max="68" width="0" style="0" hidden="1" customWidth="1"/>
    <col min="70" max="70" width="0" style="0" hidden="1" customWidth="1"/>
    <col min="73" max="74" width="0" style="0" hidden="1" customWidth="1"/>
    <col min="76" max="78" width="0" style="0" hidden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9.5">
      <c r="A3" s="202" t="s">
        <v>41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  <c r="V3" s="20"/>
      <c r="W3" s="20"/>
    </row>
    <row r="4" spans="1:23" ht="13.5" hidden="1">
      <c r="A4" s="213" t="s">
        <v>32</v>
      </c>
      <c r="B4" s="214"/>
      <c r="C4" s="214"/>
      <c r="D4" s="214"/>
      <c r="E4" s="214"/>
      <c r="F4" s="213" t="s">
        <v>31</v>
      </c>
      <c r="G4" s="214"/>
      <c r="H4" s="214"/>
      <c r="I4" s="214"/>
      <c r="J4" s="214"/>
      <c r="K4" s="215"/>
      <c r="L4" s="213" t="s">
        <v>30</v>
      </c>
      <c r="M4" s="214"/>
      <c r="N4" s="214"/>
      <c r="O4" s="214"/>
      <c r="P4" s="214"/>
      <c r="Q4" s="215"/>
      <c r="R4" s="213" t="s">
        <v>27</v>
      </c>
      <c r="S4" s="214"/>
      <c r="T4" s="214"/>
      <c r="U4" s="214"/>
      <c r="V4" s="214"/>
      <c r="W4" s="215"/>
    </row>
    <row r="5" spans="1:25" ht="12.75">
      <c r="A5" s="1"/>
      <c r="B5" s="2" t="s">
        <v>0</v>
      </c>
      <c r="C5" s="2"/>
      <c r="D5" s="3" t="s">
        <v>28</v>
      </c>
      <c r="E5" s="3"/>
      <c r="F5" s="2" t="s">
        <v>0</v>
      </c>
      <c r="G5" s="2"/>
      <c r="H5" s="3" t="s">
        <v>28</v>
      </c>
      <c r="I5" s="3"/>
      <c r="J5" s="4" t="s">
        <v>35</v>
      </c>
      <c r="K5" s="4" t="s">
        <v>37</v>
      </c>
      <c r="L5" s="2" t="s">
        <v>0</v>
      </c>
      <c r="M5" s="2"/>
      <c r="N5" s="3" t="s">
        <v>28</v>
      </c>
      <c r="O5" s="3"/>
      <c r="P5" s="4" t="s">
        <v>35</v>
      </c>
      <c r="Q5" s="4" t="s">
        <v>37</v>
      </c>
      <c r="R5" s="2" t="s">
        <v>0</v>
      </c>
      <c r="S5" s="44"/>
      <c r="T5" s="5" t="s">
        <v>28</v>
      </c>
      <c r="U5" s="3"/>
      <c r="V5" s="3" t="s">
        <v>35</v>
      </c>
      <c r="W5" s="3" t="s">
        <v>37</v>
      </c>
      <c r="X5" s="27" t="s">
        <v>42</v>
      </c>
      <c r="Y5" s="27" t="s">
        <v>42</v>
      </c>
    </row>
    <row r="6" spans="1:25" ht="12.75">
      <c r="A6" s="1"/>
      <c r="B6" s="6"/>
      <c r="C6" s="6"/>
      <c r="D6" s="3" t="s">
        <v>29</v>
      </c>
      <c r="E6" s="3" t="s">
        <v>33</v>
      </c>
      <c r="F6" s="6"/>
      <c r="G6" s="35"/>
      <c r="H6" s="5" t="s">
        <v>29</v>
      </c>
      <c r="I6" s="8" t="s">
        <v>34</v>
      </c>
      <c r="J6" s="7" t="s">
        <v>36</v>
      </c>
      <c r="K6" s="7" t="s">
        <v>38</v>
      </c>
      <c r="L6" s="6"/>
      <c r="M6" s="6"/>
      <c r="N6" s="3" t="s">
        <v>29</v>
      </c>
      <c r="O6" s="3" t="s">
        <v>34</v>
      </c>
      <c r="P6" s="7" t="s">
        <v>36</v>
      </c>
      <c r="Q6" s="7" t="s">
        <v>38</v>
      </c>
      <c r="R6" s="6"/>
      <c r="S6" s="35"/>
      <c r="T6" s="5" t="s">
        <v>29</v>
      </c>
      <c r="U6" s="3" t="s">
        <v>34</v>
      </c>
      <c r="V6" s="3" t="s">
        <v>36</v>
      </c>
      <c r="W6" s="3" t="s">
        <v>38</v>
      </c>
      <c r="X6" s="27" t="s">
        <v>44</v>
      </c>
      <c r="Y6" s="27" t="s">
        <v>43</v>
      </c>
    </row>
    <row r="7" spans="1:25" ht="12.75">
      <c r="A7" s="9" t="s">
        <v>0</v>
      </c>
      <c r="B7" s="10">
        <v>73784.7293</v>
      </c>
      <c r="C7" s="10"/>
      <c r="D7" s="10">
        <v>36721.8601</v>
      </c>
      <c r="E7" s="11">
        <v>49.768916208519585</v>
      </c>
      <c r="F7" s="13">
        <v>109895.11060000001</v>
      </c>
      <c r="G7" s="13"/>
      <c r="H7" s="13">
        <v>61087.94140000001</v>
      </c>
      <c r="I7" s="11">
        <v>55.58749708378746</v>
      </c>
      <c r="J7" s="11">
        <f>F7/B7*100</f>
        <v>148.94018266730973</v>
      </c>
      <c r="K7" s="11">
        <f>H7/D7*100</f>
        <v>166.35306935336865</v>
      </c>
      <c r="L7" s="13">
        <v>166682.7906</v>
      </c>
      <c r="M7" s="13"/>
      <c r="N7" s="13">
        <v>92231.42499999999</v>
      </c>
      <c r="O7" s="11">
        <v>55.33350183783159</v>
      </c>
      <c r="P7" s="11">
        <f>L7/F7*100</f>
        <v>151.6744372792869</v>
      </c>
      <c r="Q7" s="11">
        <f>N7/H7*100</f>
        <v>150.98139319522065</v>
      </c>
      <c r="R7" s="14">
        <v>237543.387</v>
      </c>
      <c r="S7" s="14"/>
      <c r="T7" s="14">
        <v>138183.98339999997</v>
      </c>
      <c r="U7" s="15">
        <v>58.17210285041527</v>
      </c>
      <c r="V7" s="1">
        <f>R7/L7*100</f>
        <v>142.51224505236954</v>
      </c>
      <c r="W7" s="1">
        <f>T7/N7*100</f>
        <v>149.82310356800838</v>
      </c>
      <c r="X7" s="29">
        <f>R7/B7*100</f>
        <v>321.9411242049511</v>
      </c>
      <c r="Y7" s="29">
        <f>T7/D7*100</f>
        <v>376.298975661094</v>
      </c>
    </row>
    <row r="8" spans="1:25" ht="12.75" customHeight="1">
      <c r="A8" s="16" t="s">
        <v>39</v>
      </c>
      <c r="B8" s="17">
        <v>1435.6148</v>
      </c>
      <c r="C8" s="17"/>
      <c r="D8" s="17">
        <v>797.5872999999999</v>
      </c>
      <c r="E8" s="11">
        <v>55.55719403282829</v>
      </c>
      <c r="F8" s="13">
        <v>2079.1022</v>
      </c>
      <c r="G8" s="13"/>
      <c r="H8" s="13">
        <v>1263.906</v>
      </c>
      <c r="I8" s="11">
        <v>60.790951017222724</v>
      </c>
      <c r="J8" s="11">
        <f>F8/B8*100</f>
        <v>144.82312386303064</v>
      </c>
      <c r="K8" s="11">
        <f>H8/D8*100</f>
        <v>158.46616414278415</v>
      </c>
      <c r="L8" s="13">
        <v>2585.9523</v>
      </c>
      <c r="M8" s="13"/>
      <c r="N8" s="13">
        <v>1669.487</v>
      </c>
      <c r="O8" s="11">
        <v>64.55985286348863</v>
      </c>
      <c r="P8" s="11">
        <f>L8/F8*100</f>
        <v>124.37831579419232</v>
      </c>
      <c r="Q8" s="11">
        <f>N8/H8*100</f>
        <v>132.08949083238787</v>
      </c>
      <c r="R8" s="14">
        <v>3818.1761</v>
      </c>
      <c r="S8" s="14"/>
      <c r="T8" s="14">
        <v>2539.1262</v>
      </c>
      <c r="U8" s="15">
        <v>66.50102387891434</v>
      </c>
      <c r="V8" s="1">
        <f>R8/L8*100</f>
        <v>147.65067785666426</v>
      </c>
      <c r="W8" s="1">
        <f>T8/N8*100</f>
        <v>152.09020495517484</v>
      </c>
      <c r="X8" s="29">
        <f>R8/B8*100</f>
        <v>265.9610433105036</v>
      </c>
      <c r="Y8" s="29">
        <f>T8/D8*100</f>
        <v>318.3508814646372</v>
      </c>
    </row>
    <row r="9" spans="1:25" ht="12.75">
      <c r="A9" s="18" t="s">
        <v>1</v>
      </c>
      <c r="B9" s="17">
        <v>32477.3735</v>
      </c>
      <c r="C9" s="17"/>
      <c r="D9" s="17">
        <v>16175.8269</v>
      </c>
      <c r="E9" s="11">
        <v>49.80645032764118</v>
      </c>
      <c r="F9" s="13">
        <v>48583.1196</v>
      </c>
      <c r="G9" s="13"/>
      <c r="H9" s="13">
        <v>25923.1649</v>
      </c>
      <c r="I9" s="11">
        <v>53.35837861675725</v>
      </c>
      <c r="J9" s="11">
        <f>F9/B9*100</f>
        <v>149.59066686842763</v>
      </c>
      <c r="K9" s="11">
        <f>H9/D9*100</f>
        <v>160.25866906377442</v>
      </c>
      <c r="L9" s="13">
        <v>72873.1302</v>
      </c>
      <c r="M9" s="13"/>
      <c r="N9" s="13">
        <v>37031.8917</v>
      </c>
      <c r="O9" s="11">
        <v>50.81693567761688</v>
      </c>
      <c r="P9" s="11">
        <f>L9/F9*100</f>
        <v>149.99681123811573</v>
      </c>
      <c r="Q9" s="11">
        <f>N9/H9*100</f>
        <v>142.85250988007257</v>
      </c>
      <c r="R9" s="14">
        <v>115225.05230000001</v>
      </c>
      <c r="S9" s="14"/>
      <c r="T9" s="14">
        <v>58085.2462</v>
      </c>
      <c r="U9" s="15">
        <v>50.410258047676315</v>
      </c>
      <c r="V9" s="1">
        <f>R9/L9*100</f>
        <v>158.11733623046703</v>
      </c>
      <c r="W9" s="1">
        <f>T9/N9*100</f>
        <v>156.8519552567173</v>
      </c>
      <c r="X9" s="29">
        <f>R9/B9*100</f>
        <v>354.7856242131156</v>
      </c>
      <c r="Y9" s="29">
        <f>T9/D9*100</f>
        <v>359.0867197027189</v>
      </c>
    </row>
    <row r="10" spans="1:25" ht="12.75">
      <c r="A10" s="19" t="s">
        <v>2</v>
      </c>
      <c r="B10" s="1"/>
      <c r="C10" s="1"/>
      <c r="D10" s="1"/>
      <c r="E10" s="11"/>
      <c r="F10" s="13"/>
      <c r="G10" s="13"/>
      <c r="H10" s="13"/>
      <c r="I10" s="11"/>
      <c r="J10" s="11"/>
      <c r="K10" s="11"/>
      <c r="L10" s="13"/>
      <c r="M10" s="13"/>
      <c r="N10" s="13"/>
      <c r="O10" s="11"/>
      <c r="P10" s="11"/>
      <c r="Q10" s="11"/>
      <c r="R10" s="14"/>
      <c r="S10" s="14"/>
      <c r="T10" s="14"/>
      <c r="U10" s="15"/>
      <c r="V10" s="1"/>
      <c r="W10" s="1"/>
      <c r="X10" s="29"/>
      <c r="Y10" s="29"/>
    </row>
    <row r="11" spans="1:25" ht="12.75">
      <c r="A11" s="18" t="s">
        <v>3</v>
      </c>
      <c r="B11" s="10">
        <v>746.407</v>
      </c>
      <c r="C11" s="10"/>
      <c r="D11" s="10">
        <v>400.37890000000004</v>
      </c>
      <c r="E11" s="11">
        <v>53.640828663182425</v>
      </c>
      <c r="F11" s="13">
        <v>1087.5126</v>
      </c>
      <c r="G11" s="13"/>
      <c r="H11" s="13">
        <v>660.8023000000001</v>
      </c>
      <c r="I11" s="11">
        <v>60.762725875543886</v>
      </c>
      <c r="J11" s="11">
        <f aca="true" t="shared" si="0" ref="J11:J34">F11/B11*100</f>
        <v>145.69967859358232</v>
      </c>
      <c r="K11" s="11">
        <f aca="true" t="shared" si="1" ref="K11:K34">H11/D11*100</f>
        <v>165.044236846647</v>
      </c>
      <c r="L11" s="13">
        <v>1724.0479</v>
      </c>
      <c r="M11" s="13"/>
      <c r="N11" s="13">
        <v>1037.8368</v>
      </c>
      <c r="O11" s="11">
        <v>60.19767780233949</v>
      </c>
      <c r="P11" s="11">
        <f aca="true" t="shared" si="2" ref="P11:P34">L11/F11*100</f>
        <v>158.53130345340367</v>
      </c>
      <c r="Q11" s="11">
        <f aca="true" t="shared" si="3" ref="Q11:Q34">N11/H11*100</f>
        <v>157.05708046113034</v>
      </c>
      <c r="R11" s="14">
        <v>2230.4444</v>
      </c>
      <c r="S11" s="14"/>
      <c r="T11" s="14">
        <v>1477.4446</v>
      </c>
      <c r="U11" s="15">
        <v>66.23992061850993</v>
      </c>
      <c r="V11" s="1">
        <f aca="true" t="shared" si="4" ref="V11:V34">R11/L11*100</f>
        <v>129.372530774812</v>
      </c>
      <c r="W11" s="1">
        <f aca="true" t="shared" si="5" ref="W11:W34">T11/N11*100</f>
        <v>142.35808558725225</v>
      </c>
      <c r="X11" s="29">
        <f aca="true" t="shared" si="6" ref="X11:X34">R11/B11*100</f>
        <v>298.8241535784096</v>
      </c>
      <c r="Y11" s="29">
        <f aca="true" t="shared" si="7" ref="Y11:Y34">T11/D11*100</f>
        <v>369.0116037583399</v>
      </c>
    </row>
    <row r="12" spans="1:25" ht="12.75">
      <c r="A12" s="18" t="s">
        <v>4</v>
      </c>
      <c r="B12" s="10">
        <v>827.9913000000001</v>
      </c>
      <c r="C12" s="10"/>
      <c r="D12" s="10">
        <v>494.48390000000006</v>
      </c>
      <c r="E12" s="11">
        <v>59.720905280043404</v>
      </c>
      <c r="F12" s="13">
        <v>1177.8554000000001</v>
      </c>
      <c r="G12" s="13"/>
      <c r="H12" s="13">
        <v>714.7768000000001</v>
      </c>
      <c r="I12" s="11">
        <v>60.684596767990364</v>
      </c>
      <c r="J12" s="11">
        <f t="shared" si="0"/>
        <v>142.25456233658494</v>
      </c>
      <c r="K12" s="11">
        <f t="shared" si="1"/>
        <v>144.55006522962628</v>
      </c>
      <c r="L12" s="13">
        <v>1976.6120999999998</v>
      </c>
      <c r="M12" s="13"/>
      <c r="N12" s="13">
        <v>1203.2493</v>
      </c>
      <c r="O12" s="11">
        <v>60.87432632836761</v>
      </c>
      <c r="P12" s="11">
        <f t="shared" si="2"/>
        <v>167.81449573521502</v>
      </c>
      <c r="Q12" s="11">
        <f t="shared" si="3"/>
        <v>168.339165456965</v>
      </c>
      <c r="R12" s="14">
        <v>3365.9855</v>
      </c>
      <c r="S12" s="14"/>
      <c r="T12" s="14">
        <v>2212.2122</v>
      </c>
      <c r="U12" s="15">
        <v>65.72257070031941</v>
      </c>
      <c r="V12" s="1">
        <f t="shared" si="4"/>
        <v>170.29064529150662</v>
      </c>
      <c r="W12" s="1">
        <f t="shared" si="5"/>
        <v>183.85318819632806</v>
      </c>
      <c r="X12" s="29">
        <f t="shared" si="6"/>
        <v>406.5242593732566</v>
      </c>
      <c r="Y12" s="29">
        <f t="shared" si="7"/>
        <v>447.37800361144207</v>
      </c>
    </row>
    <row r="13" spans="1:25" ht="12.75">
      <c r="A13" s="18" t="s">
        <v>5</v>
      </c>
      <c r="B13" s="10">
        <v>8404.84</v>
      </c>
      <c r="C13" s="10"/>
      <c r="D13" s="10">
        <v>4782.136</v>
      </c>
      <c r="E13" s="11">
        <v>56.89740673231138</v>
      </c>
      <c r="F13" s="13">
        <v>12723.2079</v>
      </c>
      <c r="G13" s="13"/>
      <c r="H13" s="13">
        <v>7831.2017</v>
      </c>
      <c r="I13" s="11">
        <v>61.550528463816114</v>
      </c>
      <c r="J13" s="11">
        <f t="shared" si="0"/>
        <v>151.37953726662258</v>
      </c>
      <c r="K13" s="11">
        <f t="shared" si="1"/>
        <v>163.7594936655921</v>
      </c>
      <c r="L13" s="13">
        <v>22865.3912</v>
      </c>
      <c r="M13" s="13"/>
      <c r="N13" s="13">
        <v>12229.8252</v>
      </c>
      <c r="O13" s="11">
        <v>53.48618395822592</v>
      </c>
      <c r="P13" s="11">
        <f t="shared" si="2"/>
        <v>179.71404208525115</v>
      </c>
      <c r="Q13" s="11">
        <f t="shared" si="3"/>
        <v>156.16792503250173</v>
      </c>
      <c r="R13" s="14">
        <v>25445.8449</v>
      </c>
      <c r="S13" s="14"/>
      <c r="T13" s="14">
        <v>17095.7687</v>
      </c>
      <c r="U13" s="15">
        <v>67.1849127713578</v>
      </c>
      <c r="V13" s="1">
        <f t="shared" si="4"/>
        <v>111.2854124271445</v>
      </c>
      <c r="W13" s="1">
        <f t="shared" si="5"/>
        <v>139.7875147062609</v>
      </c>
      <c r="X13" s="29">
        <f t="shared" si="6"/>
        <v>302.752282018456</v>
      </c>
      <c r="Y13" s="29">
        <f t="shared" si="7"/>
        <v>357.4923151495482</v>
      </c>
    </row>
    <row r="14" spans="1:25" ht="12.75">
      <c r="A14" s="18" t="s">
        <v>6</v>
      </c>
      <c r="B14" s="10">
        <v>5517.396</v>
      </c>
      <c r="C14" s="10"/>
      <c r="D14" s="10">
        <v>2077.754</v>
      </c>
      <c r="E14" s="11">
        <v>37.658235877939525</v>
      </c>
      <c r="F14" s="13">
        <v>8904.9908</v>
      </c>
      <c r="G14" s="13"/>
      <c r="H14" s="13">
        <v>4509.373</v>
      </c>
      <c r="I14" s="11">
        <v>50.63871598834218</v>
      </c>
      <c r="J14" s="11">
        <f t="shared" si="0"/>
        <v>161.39843505885747</v>
      </c>
      <c r="K14" s="11">
        <f t="shared" si="1"/>
        <v>217.03113073058694</v>
      </c>
      <c r="L14" s="13">
        <v>13620.414</v>
      </c>
      <c r="M14" s="13"/>
      <c r="N14" s="13">
        <v>7929.6849</v>
      </c>
      <c r="O14" s="11">
        <v>58.219118009188264</v>
      </c>
      <c r="P14" s="11">
        <f t="shared" si="2"/>
        <v>152.9525892379361</v>
      </c>
      <c r="Q14" s="11">
        <f t="shared" si="3"/>
        <v>175.84894618387082</v>
      </c>
      <c r="R14" s="14">
        <v>19028.7901</v>
      </c>
      <c r="S14" s="14"/>
      <c r="T14" s="14">
        <v>11035.526399999999</v>
      </c>
      <c r="U14" s="15">
        <v>57.99384165785716</v>
      </c>
      <c r="V14" s="1">
        <f t="shared" si="4"/>
        <v>139.70786864481505</v>
      </c>
      <c r="W14" s="1">
        <f t="shared" si="5"/>
        <v>139.16727510824543</v>
      </c>
      <c r="X14" s="29">
        <f t="shared" si="6"/>
        <v>344.8871550999783</v>
      </c>
      <c r="Y14" s="29">
        <f t="shared" si="7"/>
        <v>531.1276695893739</v>
      </c>
    </row>
    <row r="15" spans="1:25" ht="12.75">
      <c r="A15" s="18" t="s">
        <v>7</v>
      </c>
      <c r="B15" s="10">
        <v>541.1458</v>
      </c>
      <c r="C15" s="10"/>
      <c r="D15" s="10">
        <v>224.375</v>
      </c>
      <c r="E15" s="11">
        <v>41.46294769357907</v>
      </c>
      <c r="F15" s="13">
        <v>746.9331</v>
      </c>
      <c r="G15" s="13"/>
      <c r="H15" s="13">
        <v>322.1467</v>
      </c>
      <c r="I15" s="11">
        <v>43.129257493074014</v>
      </c>
      <c r="J15" s="11">
        <f t="shared" si="0"/>
        <v>138.0280693299292</v>
      </c>
      <c r="K15" s="11">
        <f t="shared" si="1"/>
        <v>143.57513091922004</v>
      </c>
      <c r="L15" s="13">
        <v>817.2995000000001</v>
      </c>
      <c r="M15" s="13"/>
      <c r="N15" s="13">
        <v>496.8183</v>
      </c>
      <c r="O15" s="11">
        <v>60.787789543490476</v>
      </c>
      <c r="P15" s="11">
        <f t="shared" si="2"/>
        <v>109.42070983331709</v>
      </c>
      <c r="Q15" s="11">
        <f t="shared" si="3"/>
        <v>154.22113589864495</v>
      </c>
      <c r="R15" s="14">
        <v>1175.818</v>
      </c>
      <c r="S15" s="14"/>
      <c r="T15" s="14">
        <v>799.4984999999999</v>
      </c>
      <c r="U15" s="15">
        <v>67.9950893760769</v>
      </c>
      <c r="V15" s="1">
        <f t="shared" si="4"/>
        <v>143.86623263564945</v>
      </c>
      <c r="W15" s="1">
        <f t="shared" si="5"/>
        <v>160.9237220126553</v>
      </c>
      <c r="X15" s="29">
        <f t="shared" si="6"/>
        <v>217.28303167094708</v>
      </c>
      <c r="Y15" s="29">
        <f t="shared" si="7"/>
        <v>356.32245125348186</v>
      </c>
    </row>
    <row r="16" spans="1:25" ht="12.75">
      <c r="A16" s="18" t="s">
        <v>8</v>
      </c>
      <c r="B16" s="10">
        <v>497.7886000000001</v>
      </c>
      <c r="C16" s="10"/>
      <c r="D16" s="10">
        <v>261.9229</v>
      </c>
      <c r="E16" s="11">
        <v>52.617295775757015</v>
      </c>
      <c r="F16" s="13">
        <v>692.4098</v>
      </c>
      <c r="G16" s="13"/>
      <c r="H16" s="13">
        <v>460.099</v>
      </c>
      <c r="I16" s="11">
        <v>66.44894396353142</v>
      </c>
      <c r="J16" s="11">
        <f t="shared" si="0"/>
        <v>139.0971589144468</v>
      </c>
      <c r="K16" s="11">
        <f t="shared" si="1"/>
        <v>175.66199824452156</v>
      </c>
      <c r="L16" s="13">
        <v>1123.1671999999999</v>
      </c>
      <c r="M16" s="13"/>
      <c r="N16" s="13">
        <v>750.9059</v>
      </c>
      <c r="O16" s="11">
        <v>66.85611011432671</v>
      </c>
      <c r="P16" s="11">
        <f t="shared" si="2"/>
        <v>162.2113378522372</v>
      </c>
      <c r="Q16" s="11">
        <f t="shared" si="3"/>
        <v>163.2052884270559</v>
      </c>
      <c r="R16" s="14">
        <v>1421.0697</v>
      </c>
      <c r="S16" s="14"/>
      <c r="T16" s="14">
        <v>1015.8815999999999</v>
      </c>
      <c r="U16" s="15">
        <v>71.48710580487361</v>
      </c>
      <c r="V16" s="1">
        <f t="shared" si="4"/>
        <v>126.52343302047997</v>
      </c>
      <c r="W16" s="1">
        <f t="shared" si="5"/>
        <v>135.28747077363488</v>
      </c>
      <c r="X16" s="29">
        <f t="shared" si="6"/>
        <v>285.4765456661723</v>
      </c>
      <c r="Y16" s="29">
        <f t="shared" si="7"/>
        <v>387.85520471864044</v>
      </c>
    </row>
    <row r="17" spans="1:25" ht="12.75">
      <c r="A17" s="18" t="s">
        <v>9</v>
      </c>
      <c r="B17" s="10">
        <v>2539.6567</v>
      </c>
      <c r="C17" s="10"/>
      <c r="D17" s="10">
        <v>1331.0436</v>
      </c>
      <c r="E17" s="11">
        <v>52.41037499280906</v>
      </c>
      <c r="F17" s="13">
        <v>3610.3406999999997</v>
      </c>
      <c r="G17" s="13"/>
      <c r="H17" s="13">
        <v>2283.7445</v>
      </c>
      <c r="I17" s="11">
        <v>63.25565063707145</v>
      </c>
      <c r="J17" s="11">
        <f t="shared" si="0"/>
        <v>142.15861143752224</v>
      </c>
      <c r="K17" s="11">
        <f t="shared" si="1"/>
        <v>171.57548407880853</v>
      </c>
      <c r="L17" s="13">
        <v>4791.6343</v>
      </c>
      <c r="M17" s="13"/>
      <c r="N17" s="13">
        <v>3121.929</v>
      </c>
      <c r="O17" s="11">
        <v>65.15374096892161</v>
      </c>
      <c r="P17" s="11">
        <f t="shared" si="2"/>
        <v>132.7197264236032</v>
      </c>
      <c r="Q17" s="11">
        <f t="shared" si="3"/>
        <v>136.70220114377943</v>
      </c>
      <c r="R17" s="14">
        <v>6044.7747</v>
      </c>
      <c r="S17" s="14"/>
      <c r="T17" s="14">
        <v>4122.4206</v>
      </c>
      <c r="U17" s="15">
        <v>68.19808519910595</v>
      </c>
      <c r="V17" s="1">
        <f t="shared" si="4"/>
        <v>126.15267195996157</v>
      </c>
      <c r="W17" s="1">
        <f t="shared" si="5"/>
        <v>132.0472246486067</v>
      </c>
      <c r="X17" s="29">
        <f t="shared" si="6"/>
        <v>238.01542547069454</v>
      </c>
      <c r="Y17" s="29">
        <f t="shared" si="7"/>
        <v>309.7134158490376</v>
      </c>
    </row>
    <row r="18" spans="1:25" ht="12.75">
      <c r="A18" s="18" t="s">
        <v>10</v>
      </c>
      <c r="B18" s="10">
        <v>1171.4945</v>
      </c>
      <c r="C18" s="10"/>
      <c r="D18" s="10">
        <v>875.3562</v>
      </c>
      <c r="E18" s="11">
        <v>74.72132391573328</v>
      </c>
      <c r="F18" s="13">
        <v>1621.4462999999998</v>
      </c>
      <c r="G18" s="13"/>
      <c r="H18" s="13">
        <v>1303.0312</v>
      </c>
      <c r="I18" s="11">
        <v>80.36227903446448</v>
      </c>
      <c r="J18" s="11">
        <f t="shared" si="0"/>
        <v>138.40835787107835</v>
      </c>
      <c r="K18" s="11">
        <f t="shared" si="1"/>
        <v>148.85725376709505</v>
      </c>
      <c r="L18" s="13">
        <v>3694.4673000000003</v>
      </c>
      <c r="M18" s="13"/>
      <c r="N18" s="13">
        <v>2251.6284000000005</v>
      </c>
      <c r="O18" s="11">
        <v>60.945955591486765</v>
      </c>
      <c r="P18" s="11">
        <f t="shared" si="2"/>
        <v>227.8501175154552</v>
      </c>
      <c r="Q18" s="11">
        <f t="shared" si="3"/>
        <v>172.79926988701425</v>
      </c>
      <c r="R18" s="14">
        <v>4291.3338</v>
      </c>
      <c r="S18" s="14"/>
      <c r="T18" s="14">
        <v>3672.9413</v>
      </c>
      <c r="U18" s="15">
        <v>85.58973669212122</v>
      </c>
      <c r="V18" s="1">
        <f t="shared" si="4"/>
        <v>116.15568501580728</v>
      </c>
      <c r="W18" s="1">
        <f t="shared" si="5"/>
        <v>163.1237774403627</v>
      </c>
      <c r="X18" s="29">
        <f t="shared" si="6"/>
        <v>366.3127569100837</v>
      </c>
      <c r="Y18" s="29">
        <f t="shared" si="7"/>
        <v>419.5939093137171</v>
      </c>
    </row>
    <row r="19" spans="1:25" ht="12.75">
      <c r="A19" s="18" t="s">
        <v>11</v>
      </c>
      <c r="B19" s="10">
        <v>541.0391</v>
      </c>
      <c r="C19" s="10"/>
      <c r="D19" s="10">
        <v>285.97619999999995</v>
      </c>
      <c r="E19" s="11">
        <v>52.85684528160718</v>
      </c>
      <c r="F19" s="13">
        <v>1050.472</v>
      </c>
      <c r="G19" s="13"/>
      <c r="H19" s="13">
        <v>681.3342</v>
      </c>
      <c r="I19" s="11">
        <v>64.85981539726905</v>
      </c>
      <c r="J19" s="11">
        <f t="shared" si="0"/>
        <v>194.1582410587331</v>
      </c>
      <c r="K19" s="11">
        <f t="shared" si="1"/>
        <v>238.24856753813782</v>
      </c>
      <c r="L19" s="13">
        <v>1303.456</v>
      </c>
      <c r="M19" s="13"/>
      <c r="N19" s="13">
        <v>938.0251</v>
      </c>
      <c r="O19" s="11">
        <v>71.96446216826652</v>
      </c>
      <c r="P19" s="11">
        <f t="shared" si="2"/>
        <v>124.08288845395212</v>
      </c>
      <c r="Q19" s="11">
        <f t="shared" si="3"/>
        <v>137.67474170531878</v>
      </c>
      <c r="R19" s="14">
        <v>2037.7689</v>
      </c>
      <c r="S19" s="14"/>
      <c r="T19" s="14">
        <v>1593.9397</v>
      </c>
      <c r="U19" s="15">
        <v>78.2198462249571</v>
      </c>
      <c r="V19" s="1">
        <f t="shared" si="4"/>
        <v>156.33584102570398</v>
      </c>
      <c r="W19" s="1">
        <f t="shared" si="5"/>
        <v>169.9250585085623</v>
      </c>
      <c r="X19" s="29">
        <f t="shared" si="6"/>
        <v>376.6398583762246</v>
      </c>
      <c r="Y19" s="29">
        <f t="shared" si="7"/>
        <v>557.3679557949229</v>
      </c>
    </row>
    <row r="20" spans="1:25" ht="12.75">
      <c r="A20" s="18" t="s">
        <v>12</v>
      </c>
      <c r="B20" s="10">
        <v>461.07400000000007</v>
      </c>
      <c r="C20" s="10"/>
      <c r="D20" s="10">
        <v>192.5413</v>
      </c>
      <c r="E20" s="11">
        <v>41.75930544771555</v>
      </c>
      <c r="F20" s="13">
        <v>565.6686</v>
      </c>
      <c r="G20" s="13"/>
      <c r="H20" s="13">
        <v>318.4987</v>
      </c>
      <c r="I20" s="11">
        <v>56.30482229347713</v>
      </c>
      <c r="J20" s="11">
        <f t="shared" si="0"/>
        <v>122.68499199694622</v>
      </c>
      <c r="K20" s="11">
        <f t="shared" si="1"/>
        <v>165.41838036826385</v>
      </c>
      <c r="L20" s="13">
        <v>827.8475999999999</v>
      </c>
      <c r="M20" s="13"/>
      <c r="N20" s="13">
        <v>549.4218999999999</v>
      </c>
      <c r="O20" s="11">
        <v>66.36751740296161</v>
      </c>
      <c r="P20" s="11">
        <f t="shared" si="2"/>
        <v>146.34851572104233</v>
      </c>
      <c r="Q20" s="11">
        <f t="shared" si="3"/>
        <v>172.50365543093267</v>
      </c>
      <c r="R20" s="14">
        <v>1222.0438</v>
      </c>
      <c r="S20" s="14"/>
      <c r="T20" s="14">
        <v>746.1552</v>
      </c>
      <c r="U20" s="15">
        <v>61.05797517241199</v>
      </c>
      <c r="V20" s="1">
        <f t="shared" si="4"/>
        <v>147.61700100356637</v>
      </c>
      <c r="W20" s="1">
        <f t="shared" si="5"/>
        <v>135.80732766567917</v>
      </c>
      <c r="X20" s="29">
        <f t="shared" si="6"/>
        <v>265.04287814971127</v>
      </c>
      <c r="Y20" s="29">
        <f t="shared" si="7"/>
        <v>387.5299481202215</v>
      </c>
    </row>
    <row r="21" spans="1:25" ht="12.75">
      <c r="A21" s="18" t="s">
        <v>13</v>
      </c>
      <c r="B21" s="10">
        <v>1224.1132</v>
      </c>
      <c r="C21" s="10"/>
      <c r="D21" s="10">
        <v>434.2303</v>
      </c>
      <c r="E21" s="11">
        <v>35.473051021751914</v>
      </c>
      <c r="F21" s="13">
        <v>1949.5843999999997</v>
      </c>
      <c r="G21" s="13"/>
      <c r="H21" s="13">
        <v>881.3059</v>
      </c>
      <c r="I21" s="11">
        <v>45.204808778732534</v>
      </c>
      <c r="J21" s="11">
        <f t="shared" si="0"/>
        <v>159.2650418278309</v>
      </c>
      <c r="K21" s="11">
        <f t="shared" si="1"/>
        <v>202.9581768015728</v>
      </c>
      <c r="L21" s="13">
        <v>2544.5906999999997</v>
      </c>
      <c r="M21" s="13"/>
      <c r="N21" s="13">
        <v>1358.1443</v>
      </c>
      <c r="O21" s="11">
        <v>53.37378227468961</v>
      </c>
      <c r="P21" s="11">
        <f t="shared" si="2"/>
        <v>130.51964818758296</v>
      </c>
      <c r="Q21" s="11">
        <f t="shared" si="3"/>
        <v>154.1058899072388</v>
      </c>
      <c r="R21" s="14">
        <v>3929.3655</v>
      </c>
      <c r="S21" s="14"/>
      <c r="T21" s="14">
        <v>1981.6576</v>
      </c>
      <c r="U21" s="15">
        <v>50.431999771973366</v>
      </c>
      <c r="V21" s="1">
        <f t="shared" si="4"/>
        <v>154.42033565555357</v>
      </c>
      <c r="W21" s="1">
        <f t="shared" si="5"/>
        <v>145.90920861649238</v>
      </c>
      <c r="X21" s="29">
        <f t="shared" si="6"/>
        <v>320.99690616848176</v>
      </c>
      <c r="Y21" s="29">
        <f t="shared" si="7"/>
        <v>456.3609679011345</v>
      </c>
    </row>
    <row r="22" spans="1:25" ht="12.75">
      <c r="A22" s="18" t="s">
        <v>14</v>
      </c>
      <c r="B22" s="10">
        <v>2226.7257</v>
      </c>
      <c r="C22" s="10"/>
      <c r="D22" s="10">
        <v>999.5963999999999</v>
      </c>
      <c r="E22" s="11">
        <v>44.89086374671114</v>
      </c>
      <c r="F22" s="13">
        <v>3127.4756</v>
      </c>
      <c r="G22" s="13"/>
      <c r="H22" s="13">
        <v>1683.1101</v>
      </c>
      <c r="I22" s="11">
        <v>53.816889890363974</v>
      </c>
      <c r="J22" s="11">
        <f t="shared" si="0"/>
        <v>140.45176736407183</v>
      </c>
      <c r="K22" s="11">
        <f t="shared" si="1"/>
        <v>168.37896775138447</v>
      </c>
      <c r="L22" s="13">
        <v>4772.8341</v>
      </c>
      <c r="M22" s="13"/>
      <c r="N22" s="13">
        <v>2920.6558999999997</v>
      </c>
      <c r="O22" s="11">
        <v>61.19332536615928</v>
      </c>
      <c r="P22" s="11">
        <f t="shared" si="2"/>
        <v>152.60979494132582</v>
      </c>
      <c r="Q22" s="11">
        <f t="shared" si="3"/>
        <v>173.52732301945068</v>
      </c>
      <c r="R22" s="14">
        <v>6566.9967</v>
      </c>
      <c r="S22" s="14"/>
      <c r="T22" s="14">
        <v>4673.9234</v>
      </c>
      <c r="U22" s="15">
        <v>71.17292140560997</v>
      </c>
      <c r="V22" s="1">
        <f t="shared" si="4"/>
        <v>137.59113688866748</v>
      </c>
      <c r="W22" s="1">
        <f t="shared" si="5"/>
        <v>160.02992341549034</v>
      </c>
      <c r="X22" s="29">
        <f t="shared" si="6"/>
        <v>294.91718265972315</v>
      </c>
      <c r="Y22" s="29">
        <f t="shared" si="7"/>
        <v>467.58105571408623</v>
      </c>
    </row>
    <row r="23" spans="1:25" ht="12.75">
      <c r="A23" s="18" t="s">
        <v>15</v>
      </c>
      <c r="B23" s="10">
        <v>1209.1811</v>
      </c>
      <c r="C23" s="10"/>
      <c r="D23" s="10">
        <v>654.8374</v>
      </c>
      <c r="E23" s="11">
        <v>54.15544454011065</v>
      </c>
      <c r="F23" s="13">
        <v>1754.813</v>
      </c>
      <c r="G23" s="13"/>
      <c r="H23" s="13">
        <v>1054.7818000000002</v>
      </c>
      <c r="I23" s="11">
        <v>60.107931728338016</v>
      </c>
      <c r="J23" s="11">
        <f t="shared" si="0"/>
        <v>145.12408439066738</v>
      </c>
      <c r="K23" s="11">
        <f t="shared" si="1"/>
        <v>161.07537535272118</v>
      </c>
      <c r="L23" s="13">
        <v>2476.2086000000004</v>
      </c>
      <c r="M23" s="13"/>
      <c r="N23" s="13">
        <v>1735.1013000000003</v>
      </c>
      <c r="O23" s="11">
        <v>70.07088578886285</v>
      </c>
      <c r="P23" s="11">
        <f t="shared" si="2"/>
        <v>141.109542726205</v>
      </c>
      <c r="Q23" s="11">
        <f t="shared" si="3"/>
        <v>164.49860056364264</v>
      </c>
      <c r="R23" s="14">
        <v>3377.7184</v>
      </c>
      <c r="S23" s="14"/>
      <c r="T23" s="14">
        <v>2126.2352</v>
      </c>
      <c r="U23" s="15">
        <v>62.94885920626183</v>
      </c>
      <c r="V23" s="1">
        <f t="shared" si="4"/>
        <v>136.40686006825112</v>
      </c>
      <c r="W23" s="1">
        <f t="shared" si="5"/>
        <v>122.54242446824284</v>
      </c>
      <c r="X23" s="29">
        <f t="shared" si="6"/>
        <v>279.33933138716776</v>
      </c>
      <c r="Y23" s="29">
        <f t="shared" si="7"/>
        <v>324.69666515687715</v>
      </c>
    </row>
    <row r="24" spans="1:25" ht="12.75">
      <c r="A24" s="18" t="s">
        <v>16</v>
      </c>
      <c r="B24" s="10">
        <v>3243.9034</v>
      </c>
      <c r="C24" s="10"/>
      <c r="D24" s="10">
        <v>1694.1079</v>
      </c>
      <c r="E24" s="11">
        <v>52.22436340120362</v>
      </c>
      <c r="F24" s="13">
        <v>4958.1088</v>
      </c>
      <c r="G24" s="13"/>
      <c r="H24" s="13">
        <v>2832.0333</v>
      </c>
      <c r="I24" s="11">
        <v>57.11922457207878</v>
      </c>
      <c r="J24" s="11">
        <f t="shared" si="0"/>
        <v>152.8439102101499</v>
      </c>
      <c r="K24" s="11">
        <f t="shared" si="1"/>
        <v>167.16959409728273</v>
      </c>
      <c r="L24" s="13">
        <v>7521.0686000000005</v>
      </c>
      <c r="M24" s="13"/>
      <c r="N24" s="13">
        <v>4106.4593</v>
      </c>
      <c r="O24" s="11">
        <v>54.5994129078945</v>
      </c>
      <c r="P24" s="11">
        <f t="shared" si="2"/>
        <v>151.69228638145256</v>
      </c>
      <c r="Q24" s="11">
        <f t="shared" si="3"/>
        <v>145.00038894316677</v>
      </c>
      <c r="R24" s="14">
        <v>10366.920699999999</v>
      </c>
      <c r="S24" s="14"/>
      <c r="T24" s="14">
        <v>6870.8624</v>
      </c>
      <c r="U24" s="15">
        <v>66.27679133303297</v>
      </c>
      <c r="V24" s="1">
        <f t="shared" si="4"/>
        <v>137.8384010484893</v>
      </c>
      <c r="W24" s="1">
        <f t="shared" si="5"/>
        <v>167.31840980379374</v>
      </c>
      <c r="X24" s="29">
        <f t="shared" si="6"/>
        <v>319.581671266783</v>
      </c>
      <c r="Y24" s="29">
        <f t="shared" si="7"/>
        <v>405.57407234804816</v>
      </c>
    </row>
    <row r="25" spans="1:25" ht="12.75">
      <c r="A25" s="18" t="s">
        <v>17</v>
      </c>
      <c r="B25" s="10">
        <v>1599.114</v>
      </c>
      <c r="C25" s="10"/>
      <c r="D25" s="10">
        <v>844.1424</v>
      </c>
      <c r="E25" s="11">
        <v>52.788131427778126</v>
      </c>
      <c r="F25" s="13">
        <v>2833.5171</v>
      </c>
      <c r="G25" s="13"/>
      <c r="H25" s="13">
        <v>1574.39</v>
      </c>
      <c r="I25" s="11">
        <v>55.56310212491747</v>
      </c>
      <c r="J25" s="11">
        <f t="shared" si="0"/>
        <v>177.1929393401596</v>
      </c>
      <c r="K25" s="11">
        <f t="shared" si="1"/>
        <v>186.50763188770048</v>
      </c>
      <c r="L25" s="13">
        <v>3482.8287</v>
      </c>
      <c r="M25" s="13"/>
      <c r="N25" s="13">
        <v>2201.8864</v>
      </c>
      <c r="O25" s="11">
        <v>63.221208668689336</v>
      </c>
      <c r="P25" s="11">
        <f t="shared" si="2"/>
        <v>122.91539373452167</v>
      </c>
      <c r="Q25" s="11">
        <f t="shared" si="3"/>
        <v>139.8564777469369</v>
      </c>
      <c r="R25" s="14">
        <v>3909.0912</v>
      </c>
      <c r="S25" s="14"/>
      <c r="T25" s="14">
        <v>2490.9847</v>
      </c>
      <c r="U25" s="15">
        <v>63.72285967643835</v>
      </c>
      <c r="V25" s="1">
        <f t="shared" si="4"/>
        <v>112.23897402706025</v>
      </c>
      <c r="W25" s="1">
        <f t="shared" si="5"/>
        <v>113.12957380544246</v>
      </c>
      <c r="X25" s="29">
        <f t="shared" si="6"/>
        <v>244.45356616226235</v>
      </c>
      <c r="Y25" s="29">
        <f t="shared" si="7"/>
        <v>295.0905795041216</v>
      </c>
    </row>
    <row r="26" spans="1:25" ht="12.75">
      <c r="A26" s="18" t="s">
        <v>18</v>
      </c>
      <c r="B26" s="10">
        <v>670.4196</v>
      </c>
      <c r="C26" s="10"/>
      <c r="D26" s="10">
        <v>220.8525</v>
      </c>
      <c r="E26" s="11">
        <v>32.94242889080212</v>
      </c>
      <c r="F26" s="13">
        <v>957.3607</v>
      </c>
      <c r="G26" s="13"/>
      <c r="H26" s="13">
        <v>580.2329</v>
      </c>
      <c r="I26" s="11">
        <v>60.607553662898425</v>
      </c>
      <c r="J26" s="11">
        <f t="shared" si="0"/>
        <v>142.80022541107093</v>
      </c>
      <c r="K26" s="11">
        <f t="shared" si="1"/>
        <v>262.7241711096773</v>
      </c>
      <c r="L26" s="13">
        <v>1410.568</v>
      </c>
      <c r="M26" s="13"/>
      <c r="N26" s="13">
        <v>727.5210000000001</v>
      </c>
      <c r="O26" s="11">
        <v>51.576457143505316</v>
      </c>
      <c r="P26" s="11">
        <f t="shared" si="2"/>
        <v>147.3392421477088</v>
      </c>
      <c r="Q26" s="11">
        <f t="shared" si="3"/>
        <v>125.38430688780318</v>
      </c>
      <c r="R26" s="14">
        <v>1662.8481000000002</v>
      </c>
      <c r="S26" s="14"/>
      <c r="T26" s="14">
        <v>1058.5064</v>
      </c>
      <c r="U26" s="15">
        <v>63.65622933327463</v>
      </c>
      <c r="V26" s="1">
        <f t="shared" si="4"/>
        <v>117.88500093579326</v>
      </c>
      <c r="W26" s="1">
        <f t="shared" si="5"/>
        <v>145.49496165746416</v>
      </c>
      <c r="X26" s="29">
        <f t="shared" si="6"/>
        <v>248.03094957247674</v>
      </c>
      <c r="Y26" s="29">
        <f t="shared" si="7"/>
        <v>479.28205476505815</v>
      </c>
    </row>
    <row r="27" spans="1:25" ht="12.75">
      <c r="A27" s="18" t="s">
        <v>19</v>
      </c>
      <c r="B27" s="10">
        <v>703.7006</v>
      </c>
      <c r="C27" s="10"/>
      <c r="D27" s="10">
        <v>342.7672</v>
      </c>
      <c r="E27" s="11">
        <v>48.70923799127072</v>
      </c>
      <c r="F27" s="13">
        <v>934.0217</v>
      </c>
      <c r="G27" s="13"/>
      <c r="H27" s="13">
        <v>493.1965</v>
      </c>
      <c r="I27" s="11">
        <v>52.80353764800111</v>
      </c>
      <c r="J27" s="11">
        <f t="shared" si="0"/>
        <v>132.72998488277543</v>
      </c>
      <c r="K27" s="11">
        <f t="shared" si="1"/>
        <v>143.88672545097666</v>
      </c>
      <c r="L27" s="13">
        <v>1458.3521</v>
      </c>
      <c r="M27" s="13"/>
      <c r="N27" s="13">
        <v>783.9901</v>
      </c>
      <c r="O27" s="11">
        <v>53.758629346095496</v>
      </c>
      <c r="P27" s="11">
        <f t="shared" si="2"/>
        <v>156.1368542079911</v>
      </c>
      <c r="Q27" s="11">
        <f t="shared" si="3"/>
        <v>158.96100235910026</v>
      </c>
      <c r="R27" s="14">
        <v>1811.4256</v>
      </c>
      <c r="S27" s="14"/>
      <c r="T27" s="14">
        <v>1042.9616</v>
      </c>
      <c r="U27" s="15">
        <v>57.57683892730676</v>
      </c>
      <c r="V27" s="1">
        <f t="shared" si="4"/>
        <v>124.21044273190267</v>
      </c>
      <c r="W27" s="1">
        <f t="shared" si="5"/>
        <v>133.03249620116378</v>
      </c>
      <c r="X27" s="29">
        <f t="shared" si="6"/>
        <v>257.4142469112574</v>
      </c>
      <c r="Y27" s="29">
        <f t="shared" si="7"/>
        <v>304.27695532127933</v>
      </c>
    </row>
    <row r="28" spans="1:25" ht="12.75">
      <c r="A28" s="18" t="s">
        <v>20</v>
      </c>
      <c r="B28" s="10">
        <v>441.8841</v>
      </c>
      <c r="C28" s="10"/>
      <c r="D28" s="10">
        <v>214.0727</v>
      </c>
      <c r="E28" s="11">
        <v>48.44544078413321</v>
      </c>
      <c r="F28" s="13">
        <v>646.6895</v>
      </c>
      <c r="G28" s="13"/>
      <c r="H28" s="13">
        <v>407.2053</v>
      </c>
      <c r="I28" s="11">
        <v>62.96766840964637</v>
      </c>
      <c r="J28" s="11">
        <f t="shared" si="0"/>
        <v>146.348216647759</v>
      </c>
      <c r="K28" s="11">
        <f t="shared" si="1"/>
        <v>190.21822960143913</v>
      </c>
      <c r="L28" s="13">
        <v>963.9529</v>
      </c>
      <c r="M28" s="13"/>
      <c r="N28" s="13">
        <v>652.0544</v>
      </c>
      <c r="O28" s="11">
        <v>67.64380292854557</v>
      </c>
      <c r="P28" s="11">
        <f t="shared" si="2"/>
        <v>149.05961825574715</v>
      </c>
      <c r="Q28" s="11">
        <f t="shared" si="3"/>
        <v>160.12915352526107</v>
      </c>
      <c r="R28" s="14">
        <v>1300.6897</v>
      </c>
      <c r="S28" s="14"/>
      <c r="T28" s="14">
        <v>894.5882999999999</v>
      </c>
      <c r="U28" s="15">
        <v>68.77799524360037</v>
      </c>
      <c r="V28" s="1">
        <f t="shared" si="4"/>
        <v>134.93291010380278</v>
      </c>
      <c r="W28" s="1">
        <f t="shared" si="5"/>
        <v>137.19534750474807</v>
      </c>
      <c r="X28" s="29">
        <f t="shared" si="6"/>
        <v>294.3508716425868</v>
      </c>
      <c r="Y28" s="29">
        <f t="shared" si="7"/>
        <v>417.8899504700973</v>
      </c>
    </row>
    <row r="29" spans="1:25" ht="12.75">
      <c r="A29" s="18" t="s">
        <v>21</v>
      </c>
      <c r="B29" s="10">
        <v>4296.8518</v>
      </c>
      <c r="C29" s="10"/>
      <c r="D29" s="10">
        <v>1996.9697</v>
      </c>
      <c r="E29" s="11">
        <v>46.47518213218338</v>
      </c>
      <c r="F29" s="13">
        <v>5400.676</v>
      </c>
      <c r="G29" s="13"/>
      <c r="H29" s="13">
        <v>2739.8453</v>
      </c>
      <c r="I29" s="11">
        <v>50.731525090562734</v>
      </c>
      <c r="J29" s="11">
        <f t="shared" si="0"/>
        <v>125.68913826629999</v>
      </c>
      <c r="K29" s="11">
        <f t="shared" si="1"/>
        <v>137.20014379787534</v>
      </c>
      <c r="L29" s="13">
        <v>7250.139499999999</v>
      </c>
      <c r="M29" s="13"/>
      <c r="N29" s="13">
        <v>4320.591399999999</v>
      </c>
      <c r="O29" s="11">
        <v>59.593217482229136</v>
      </c>
      <c r="P29" s="11">
        <f t="shared" si="2"/>
        <v>134.24503710276267</v>
      </c>
      <c r="Q29" s="11">
        <f t="shared" si="3"/>
        <v>157.69472093917125</v>
      </c>
      <c r="R29" s="14">
        <v>10024.9302</v>
      </c>
      <c r="S29" s="14"/>
      <c r="T29" s="14">
        <v>6629.4588</v>
      </c>
      <c r="U29" s="15">
        <v>66.12972527230164</v>
      </c>
      <c r="V29" s="1">
        <f t="shared" si="4"/>
        <v>138.27223876175074</v>
      </c>
      <c r="W29" s="1">
        <f t="shared" si="5"/>
        <v>153.4386889720699</v>
      </c>
      <c r="X29" s="29">
        <f t="shared" si="6"/>
        <v>233.30872617016954</v>
      </c>
      <c r="Y29" s="29">
        <f t="shared" si="7"/>
        <v>331.9759333353931</v>
      </c>
    </row>
    <row r="30" spans="1:25" ht="12.75">
      <c r="A30" s="18" t="s">
        <v>22</v>
      </c>
      <c r="B30" s="10">
        <v>616.6081999999999</v>
      </c>
      <c r="C30" s="10"/>
      <c r="D30" s="10">
        <v>293.1501</v>
      </c>
      <c r="E30" s="11">
        <v>47.54236158390369</v>
      </c>
      <c r="F30" s="13">
        <v>1048.9357</v>
      </c>
      <c r="G30" s="13"/>
      <c r="H30" s="13">
        <v>579.5768</v>
      </c>
      <c r="I30" s="11">
        <v>55.25379677705698</v>
      </c>
      <c r="J30" s="11">
        <f t="shared" si="0"/>
        <v>170.11380970930975</v>
      </c>
      <c r="K30" s="11">
        <f t="shared" si="1"/>
        <v>197.70649916203337</v>
      </c>
      <c r="L30" s="13">
        <v>1521.969</v>
      </c>
      <c r="M30" s="13"/>
      <c r="N30" s="13">
        <v>868.5845</v>
      </c>
      <c r="O30" s="11">
        <v>57.06978920069988</v>
      </c>
      <c r="P30" s="11">
        <f t="shared" si="2"/>
        <v>145.09650114873583</v>
      </c>
      <c r="Q30" s="11">
        <f t="shared" si="3"/>
        <v>149.86529826590711</v>
      </c>
      <c r="R30" s="14">
        <v>2190.8768</v>
      </c>
      <c r="S30" s="14"/>
      <c r="T30" s="14">
        <v>1368.2947</v>
      </c>
      <c r="U30" s="15">
        <v>62.454205549120786</v>
      </c>
      <c r="V30" s="1">
        <f t="shared" si="4"/>
        <v>143.95015930022228</v>
      </c>
      <c r="W30" s="1">
        <f t="shared" si="5"/>
        <v>157.53155852999907</v>
      </c>
      <c r="X30" s="29">
        <f t="shared" si="6"/>
        <v>355.3110062435109</v>
      </c>
      <c r="Y30" s="29">
        <f t="shared" si="7"/>
        <v>466.7556654423791</v>
      </c>
    </row>
    <row r="31" spans="1:25" ht="12.75">
      <c r="A31" s="18" t="s">
        <v>23</v>
      </c>
      <c r="B31" s="10">
        <v>483.2447</v>
      </c>
      <c r="C31" s="10"/>
      <c r="D31" s="10">
        <v>215.72180000000003</v>
      </c>
      <c r="E31" s="11">
        <v>44.64028265597119</v>
      </c>
      <c r="F31" s="13">
        <v>758.0591999999999</v>
      </c>
      <c r="G31" s="13"/>
      <c r="H31" s="13">
        <v>445.4597</v>
      </c>
      <c r="I31" s="11">
        <v>58.76318102860568</v>
      </c>
      <c r="J31" s="11">
        <f t="shared" si="0"/>
        <v>156.86860093861347</v>
      </c>
      <c r="K31" s="11">
        <f t="shared" si="1"/>
        <v>206.49730347141548</v>
      </c>
      <c r="L31" s="13">
        <v>1116.299</v>
      </c>
      <c r="M31" s="13"/>
      <c r="N31" s="13">
        <v>776.1514</v>
      </c>
      <c r="O31" s="11">
        <v>69.52898820118982</v>
      </c>
      <c r="P31" s="11">
        <f t="shared" si="2"/>
        <v>147.25749651214576</v>
      </c>
      <c r="Q31" s="11">
        <f t="shared" si="3"/>
        <v>174.2360532277106</v>
      </c>
      <c r="R31" s="14">
        <v>1723.9008000000001</v>
      </c>
      <c r="S31" s="14"/>
      <c r="T31" s="14">
        <v>1230.402</v>
      </c>
      <c r="U31" s="15">
        <v>71.37313237513435</v>
      </c>
      <c r="V31" s="1">
        <f t="shared" si="4"/>
        <v>154.43002278063494</v>
      </c>
      <c r="W31" s="1">
        <f t="shared" si="5"/>
        <v>158.52602984417732</v>
      </c>
      <c r="X31" s="29">
        <f t="shared" si="6"/>
        <v>356.7345487700124</v>
      </c>
      <c r="Y31" s="29">
        <f t="shared" si="7"/>
        <v>570.3651647631347</v>
      </c>
    </row>
    <row r="32" spans="1:25" ht="12.75">
      <c r="A32" s="18" t="s">
        <v>24</v>
      </c>
      <c r="B32" s="10">
        <v>771.735</v>
      </c>
      <c r="C32" s="10"/>
      <c r="D32" s="10">
        <v>333.34709999999995</v>
      </c>
      <c r="E32" s="11">
        <v>43.194503294524665</v>
      </c>
      <c r="F32" s="13">
        <v>1081.2873</v>
      </c>
      <c r="G32" s="13"/>
      <c r="H32" s="13">
        <v>622.9490000000001</v>
      </c>
      <c r="I32" s="11">
        <v>57.61179290647361</v>
      </c>
      <c r="J32" s="11">
        <f t="shared" si="0"/>
        <v>140.11121693327374</v>
      </c>
      <c r="K32" s="11">
        <f t="shared" si="1"/>
        <v>186.87698198064425</v>
      </c>
      <c r="L32" s="13">
        <v>1573.2163999999998</v>
      </c>
      <c r="M32" s="13"/>
      <c r="N32" s="13">
        <v>1064.1933</v>
      </c>
      <c r="O32" s="11">
        <v>67.64443213279496</v>
      </c>
      <c r="P32" s="11">
        <f t="shared" si="2"/>
        <v>145.4947635101235</v>
      </c>
      <c r="Q32" s="11">
        <f t="shared" si="3"/>
        <v>170.83152874472867</v>
      </c>
      <c r="R32" s="14">
        <v>2192.7883</v>
      </c>
      <c r="S32" s="14"/>
      <c r="T32" s="14">
        <v>1352.6533</v>
      </c>
      <c r="U32" s="15">
        <v>61.68645190235645</v>
      </c>
      <c r="V32" s="1">
        <f t="shared" si="4"/>
        <v>139.38249690252405</v>
      </c>
      <c r="W32" s="1">
        <f t="shared" si="5"/>
        <v>127.10597783316247</v>
      </c>
      <c r="X32" s="29">
        <f t="shared" si="6"/>
        <v>284.1374694681465</v>
      </c>
      <c r="Y32" s="29">
        <f t="shared" si="7"/>
        <v>405.7792313177466</v>
      </c>
    </row>
    <row r="33" spans="1:25" ht="12.75">
      <c r="A33" s="18" t="s">
        <v>25</v>
      </c>
      <c r="B33" s="10">
        <v>355.33979999999997</v>
      </c>
      <c r="C33" s="10"/>
      <c r="D33" s="10">
        <v>201.0873</v>
      </c>
      <c r="E33" s="11">
        <v>56.590142730985946</v>
      </c>
      <c r="F33" s="13">
        <v>529.3279</v>
      </c>
      <c r="G33" s="13"/>
      <c r="H33" s="13">
        <v>353.0135</v>
      </c>
      <c r="I33" s="11">
        <v>66.69089235613691</v>
      </c>
      <c r="J33" s="11">
        <f t="shared" si="0"/>
        <v>148.9638650103366</v>
      </c>
      <c r="K33" s="11">
        <f t="shared" si="1"/>
        <v>175.55235959705064</v>
      </c>
      <c r="L33" s="13">
        <v>947.0166999999999</v>
      </c>
      <c r="M33" s="13"/>
      <c r="N33" s="13">
        <v>748.2411999999999</v>
      </c>
      <c r="O33" s="11">
        <v>79.01034902552405</v>
      </c>
      <c r="P33" s="11">
        <f t="shared" si="2"/>
        <v>178.90927343901578</v>
      </c>
      <c r="Q33" s="11">
        <f t="shared" si="3"/>
        <v>211.95823955741068</v>
      </c>
      <c r="R33" s="14">
        <v>1328.239</v>
      </c>
      <c r="S33" s="14"/>
      <c r="T33" s="14">
        <v>1075.0821</v>
      </c>
      <c r="U33" s="15">
        <v>80.94041057369947</v>
      </c>
      <c r="V33" s="1">
        <f t="shared" si="4"/>
        <v>140.25507681121147</v>
      </c>
      <c r="W33" s="1">
        <f t="shared" si="5"/>
        <v>143.6812220444424</v>
      </c>
      <c r="X33" s="29">
        <f t="shared" si="6"/>
        <v>373.7940416468969</v>
      </c>
      <c r="Y33" s="29">
        <f t="shared" si="7"/>
        <v>534.6345094891622</v>
      </c>
    </row>
    <row r="34" spans="1:25" ht="12.75">
      <c r="A34" s="18" t="s">
        <v>26</v>
      </c>
      <c r="B34" s="10">
        <v>780.0869</v>
      </c>
      <c r="C34" s="10"/>
      <c r="D34" s="10">
        <v>377.5952</v>
      </c>
      <c r="E34" s="11">
        <v>48.404248295927026</v>
      </c>
      <c r="F34" s="13">
        <v>1072.1947</v>
      </c>
      <c r="G34" s="13"/>
      <c r="H34" s="13">
        <v>568.7623</v>
      </c>
      <c r="I34" s="11">
        <v>53.04655022077613</v>
      </c>
      <c r="J34" s="11">
        <f t="shared" si="0"/>
        <v>137.4455461308221</v>
      </c>
      <c r="K34" s="11">
        <f t="shared" si="1"/>
        <v>150.62752386682882</v>
      </c>
      <c r="L34" s="13">
        <v>1440.3266999999998</v>
      </c>
      <c r="M34" s="13"/>
      <c r="N34" s="13">
        <v>757.1469999999999</v>
      </c>
      <c r="O34" s="11">
        <v>52.5677264748338</v>
      </c>
      <c r="P34" s="11">
        <f t="shared" si="2"/>
        <v>134.33443571396126</v>
      </c>
      <c r="Q34" s="11">
        <f t="shared" si="3"/>
        <v>133.12186830948534</v>
      </c>
      <c r="R34" s="14">
        <v>1850.4938000000002</v>
      </c>
      <c r="S34" s="14"/>
      <c r="T34" s="14">
        <v>992.2117000000001</v>
      </c>
      <c r="U34" s="15">
        <v>53.61875300527892</v>
      </c>
      <c r="V34" s="1">
        <f t="shared" si="4"/>
        <v>128.47736558657147</v>
      </c>
      <c r="W34" s="1">
        <f t="shared" si="5"/>
        <v>131.0461112571271</v>
      </c>
      <c r="X34" s="29">
        <f t="shared" si="6"/>
        <v>237.21636653557448</v>
      </c>
      <c r="Y34" s="29">
        <f t="shared" si="7"/>
        <v>262.7712693381696</v>
      </c>
    </row>
    <row r="36" spans="28:54" ht="12.75">
      <c r="AB36" t="s">
        <v>108</v>
      </c>
      <c r="BB36" t="s">
        <v>106</v>
      </c>
    </row>
    <row r="37" spans="1:76" ht="19.5">
      <c r="A37" s="202" t="s">
        <v>60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3"/>
      <c r="S37" s="203"/>
      <c r="T37" s="203"/>
      <c r="U37" s="203"/>
      <c r="V37" s="20"/>
      <c r="W37" s="20"/>
      <c r="AB37" s="208" t="s">
        <v>60</v>
      </c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"/>
      <c r="AX37" s="20"/>
      <c r="BB37" s="206" t="s">
        <v>109</v>
      </c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"/>
      <c r="BX37" s="20"/>
    </row>
    <row r="38" spans="1:79" ht="13.5">
      <c r="A38" s="213">
        <v>2004</v>
      </c>
      <c r="B38" s="214"/>
      <c r="C38" s="214"/>
      <c r="D38" s="214"/>
      <c r="E38" s="214"/>
      <c r="F38" s="213">
        <v>2005</v>
      </c>
      <c r="G38" s="214"/>
      <c r="H38" s="214"/>
      <c r="I38" s="214"/>
      <c r="J38" s="214"/>
      <c r="K38" s="215"/>
      <c r="L38" s="213">
        <v>2006</v>
      </c>
      <c r="M38" s="214"/>
      <c r="N38" s="214"/>
      <c r="O38" s="214"/>
      <c r="P38" s="214"/>
      <c r="Q38" s="215"/>
      <c r="R38" s="207">
        <v>2007</v>
      </c>
      <c r="S38" s="207"/>
      <c r="T38" s="207"/>
      <c r="U38" s="207"/>
      <c r="V38" s="207"/>
      <c r="W38" s="207"/>
      <c r="X38" s="191" t="s">
        <v>45</v>
      </c>
      <c r="Y38" s="191"/>
      <c r="AB38" s="209">
        <v>2004</v>
      </c>
      <c r="AC38" s="210"/>
      <c r="AD38" s="210"/>
      <c r="AE38" s="210"/>
      <c r="AF38" s="210"/>
      <c r="AG38" s="209">
        <v>2005</v>
      </c>
      <c r="AH38" s="210"/>
      <c r="AI38" s="210"/>
      <c r="AJ38" s="210"/>
      <c r="AK38" s="210"/>
      <c r="AL38" s="211"/>
      <c r="AM38" s="209">
        <v>2006</v>
      </c>
      <c r="AN38" s="210"/>
      <c r="AO38" s="210"/>
      <c r="AP38" s="210"/>
      <c r="AQ38" s="210"/>
      <c r="AR38" s="211"/>
      <c r="AS38" s="212">
        <v>2007</v>
      </c>
      <c r="AT38" s="212"/>
      <c r="AU38" s="212"/>
      <c r="AV38" s="212"/>
      <c r="AW38" s="212"/>
      <c r="AX38" s="212"/>
      <c r="AY38" s="191" t="s">
        <v>45</v>
      </c>
      <c r="AZ38" s="191"/>
      <c r="BB38" s="207">
        <v>2004</v>
      </c>
      <c r="BC38" s="207"/>
      <c r="BD38" s="207"/>
      <c r="BE38" s="207"/>
      <c r="BF38" s="207"/>
      <c r="BG38" s="207">
        <v>2005</v>
      </c>
      <c r="BH38" s="207"/>
      <c r="BI38" s="207"/>
      <c r="BJ38" s="207"/>
      <c r="BK38" s="207"/>
      <c r="BL38" s="207"/>
      <c r="BM38" s="207">
        <v>2006</v>
      </c>
      <c r="BN38" s="207"/>
      <c r="BO38" s="207"/>
      <c r="BP38" s="207"/>
      <c r="BQ38" s="207"/>
      <c r="BR38" s="207"/>
      <c r="BS38" s="207">
        <v>2007</v>
      </c>
      <c r="BT38" s="207"/>
      <c r="BU38" s="207"/>
      <c r="BV38" s="207"/>
      <c r="BW38" s="207"/>
      <c r="BX38" s="207"/>
      <c r="BY38" s="192" t="s">
        <v>45</v>
      </c>
      <c r="BZ38" s="192"/>
      <c r="CA38" s="1"/>
    </row>
    <row r="39" spans="1:79" ht="12.75">
      <c r="A39" s="1"/>
      <c r="B39" s="2" t="s">
        <v>0</v>
      </c>
      <c r="C39" s="2"/>
      <c r="D39" s="3" t="s">
        <v>28</v>
      </c>
      <c r="E39" s="3"/>
      <c r="F39" s="2" t="s">
        <v>0</v>
      </c>
      <c r="G39" s="2" t="s">
        <v>49</v>
      </c>
      <c r="H39" s="3" t="s">
        <v>28</v>
      </c>
      <c r="I39" s="3"/>
      <c r="J39" s="37" t="s">
        <v>35</v>
      </c>
      <c r="K39" s="37" t="s">
        <v>37</v>
      </c>
      <c r="L39" s="2" t="s">
        <v>0</v>
      </c>
      <c r="M39" s="2" t="s">
        <v>49</v>
      </c>
      <c r="N39" s="3" t="s">
        <v>28</v>
      </c>
      <c r="O39" s="3"/>
      <c r="P39" s="37" t="s">
        <v>35</v>
      </c>
      <c r="Q39" s="37" t="s">
        <v>37</v>
      </c>
      <c r="R39" s="26" t="s">
        <v>0</v>
      </c>
      <c r="S39" s="26" t="s">
        <v>49</v>
      </c>
      <c r="T39" s="3" t="s">
        <v>28</v>
      </c>
      <c r="U39" s="36"/>
      <c r="V39" s="3" t="s">
        <v>35</v>
      </c>
      <c r="W39" s="3" t="s">
        <v>37</v>
      </c>
      <c r="X39" s="32"/>
      <c r="Y39" s="32"/>
      <c r="AB39" s="1"/>
      <c r="AC39" s="2" t="s">
        <v>0</v>
      </c>
      <c r="AD39" s="2"/>
      <c r="AE39" s="3" t="s">
        <v>28</v>
      </c>
      <c r="AF39" s="3" t="s">
        <v>95</v>
      </c>
      <c r="AG39" s="2" t="s">
        <v>0</v>
      </c>
      <c r="AH39" s="2" t="s">
        <v>49</v>
      </c>
      <c r="AI39" s="3" t="s">
        <v>28</v>
      </c>
      <c r="AJ39" s="3" t="s">
        <v>94</v>
      </c>
      <c r="AK39" s="37" t="s">
        <v>35</v>
      </c>
      <c r="AL39" s="4" t="s">
        <v>37</v>
      </c>
      <c r="AM39" s="2" t="s">
        <v>0</v>
      </c>
      <c r="AN39" s="2" t="s">
        <v>49</v>
      </c>
      <c r="AO39" s="3" t="s">
        <v>28</v>
      </c>
      <c r="AP39" s="3" t="s">
        <v>94</v>
      </c>
      <c r="AQ39" s="37" t="s">
        <v>35</v>
      </c>
      <c r="AR39" s="4" t="s">
        <v>37</v>
      </c>
      <c r="AS39" s="26" t="s">
        <v>0</v>
      </c>
      <c r="AT39" s="26" t="s">
        <v>49</v>
      </c>
      <c r="AU39" s="3" t="s">
        <v>28</v>
      </c>
      <c r="AV39" s="3" t="s">
        <v>94</v>
      </c>
      <c r="AW39" s="3" t="s">
        <v>35</v>
      </c>
      <c r="AX39" s="3" t="s">
        <v>37</v>
      </c>
      <c r="AY39" s="32"/>
      <c r="AZ39" s="116" t="s">
        <v>45</v>
      </c>
      <c r="BB39" s="1"/>
      <c r="BC39" s="193" t="s">
        <v>0</v>
      </c>
      <c r="BD39" s="193" t="s">
        <v>107</v>
      </c>
      <c r="BE39" s="3" t="s">
        <v>28</v>
      </c>
      <c r="BF39" s="3"/>
      <c r="BG39" s="193" t="s">
        <v>0</v>
      </c>
      <c r="BH39" s="193" t="s">
        <v>49</v>
      </c>
      <c r="BI39" s="3" t="s">
        <v>28</v>
      </c>
      <c r="BJ39" s="3"/>
      <c r="BK39" s="36" t="s">
        <v>35</v>
      </c>
      <c r="BL39" s="36" t="s">
        <v>37</v>
      </c>
      <c r="BM39" s="193" t="s">
        <v>0</v>
      </c>
      <c r="BN39" s="193" t="s">
        <v>49</v>
      </c>
      <c r="BO39" s="3" t="s">
        <v>28</v>
      </c>
      <c r="BP39" s="3"/>
      <c r="BQ39" s="36" t="s">
        <v>35</v>
      </c>
      <c r="BR39" s="36" t="s">
        <v>37</v>
      </c>
      <c r="BS39" s="193" t="s">
        <v>0</v>
      </c>
      <c r="BT39" s="193" t="s">
        <v>49</v>
      </c>
      <c r="BU39" s="3" t="s">
        <v>28</v>
      </c>
      <c r="BV39" s="36"/>
      <c r="BW39" s="3" t="s">
        <v>35</v>
      </c>
      <c r="BX39" s="3" t="s">
        <v>37</v>
      </c>
      <c r="BY39" s="116"/>
      <c r="BZ39" s="116"/>
      <c r="CA39" s="17" t="s">
        <v>45</v>
      </c>
    </row>
    <row r="40" spans="1:79" ht="12.75">
      <c r="A40" s="1"/>
      <c r="B40" s="6"/>
      <c r="C40" s="6" t="s">
        <v>47</v>
      </c>
      <c r="D40" s="3" t="s">
        <v>29</v>
      </c>
      <c r="E40" s="36" t="s">
        <v>33</v>
      </c>
      <c r="F40" s="6"/>
      <c r="G40" s="35" t="s">
        <v>50</v>
      </c>
      <c r="H40" s="5" t="s">
        <v>29</v>
      </c>
      <c r="I40" s="42" t="s">
        <v>34</v>
      </c>
      <c r="J40" s="38" t="s">
        <v>36</v>
      </c>
      <c r="K40" s="38" t="s">
        <v>38</v>
      </c>
      <c r="L40" s="6" t="s">
        <v>51</v>
      </c>
      <c r="M40" s="6" t="s">
        <v>48</v>
      </c>
      <c r="N40" s="3" t="s">
        <v>29</v>
      </c>
      <c r="O40" s="49" t="s">
        <v>34</v>
      </c>
      <c r="P40" s="38" t="s">
        <v>36</v>
      </c>
      <c r="Q40" s="38" t="s">
        <v>38</v>
      </c>
      <c r="R40" s="26" t="s">
        <v>51</v>
      </c>
      <c r="S40" s="26" t="s">
        <v>48</v>
      </c>
      <c r="T40" s="3" t="s">
        <v>29</v>
      </c>
      <c r="U40" s="36" t="s">
        <v>34</v>
      </c>
      <c r="V40" s="3" t="s">
        <v>36</v>
      </c>
      <c r="W40" s="3" t="s">
        <v>38</v>
      </c>
      <c r="X40" s="32" t="s">
        <v>52</v>
      </c>
      <c r="Y40" s="32" t="s">
        <v>105</v>
      </c>
      <c r="AB40" s="1"/>
      <c r="AC40" s="6"/>
      <c r="AD40" s="6" t="s">
        <v>47</v>
      </c>
      <c r="AE40" s="3" t="s">
        <v>29</v>
      </c>
      <c r="AF40" s="3" t="s">
        <v>48</v>
      </c>
      <c r="AG40" s="6"/>
      <c r="AH40" s="35" t="s">
        <v>50</v>
      </c>
      <c r="AI40" s="5" t="s">
        <v>29</v>
      </c>
      <c r="AJ40" s="43" t="s">
        <v>48</v>
      </c>
      <c r="AK40" s="7" t="s">
        <v>36</v>
      </c>
      <c r="AL40" s="7" t="s">
        <v>38</v>
      </c>
      <c r="AM40" s="6" t="s">
        <v>51</v>
      </c>
      <c r="AN40" s="6" t="s">
        <v>48</v>
      </c>
      <c r="AO40" s="3" t="s">
        <v>29</v>
      </c>
      <c r="AP40" s="201" t="s">
        <v>48</v>
      </c>
      <c r="AQ40" s="7" t="s">
        <v>36</v>
      </c>
      <c r="AR40" s="7" t="s">
        <v>38</v>
      </c>
      <c r="AS40" s="26" t="s">
        <v>51</v>
      </c>
      <c r="AT40" s="26" t="s">
        <v>48</v>
      </c>
      <c r="AU40" s="3" t="s">
        <v>29</v>
      </c>
      <c r="AV40" s="3" t="s">
        <v>48</v>
      </c>
      <c r="AW40" s="3" t="s">
        <v>36</v>
      </c>
      <c r="AX40" s="3" t="s">
        <v>38</v>
      </c>
      <c r="AY40" s="32" t="s">
        <v>52</v>
      </c>
      <c r="AZ40" s="116" t="s">
        <v>77</v>
      </c>
      <c r="BB40" s="1"/>
      <c r="BC40" s="193"/>
      <c r="BD40" s="193" t="s">
        <v>48</v>
      </c>
      <c r="BE40" s="3"/>
      <c r="BF40" s="36"/>
      <c r="BG40" s="193"/>
      <c r="BH40" s="193" t="s">
        <v>50</v>
      </c>
      <c r="BI40" s="3" t="s">
        <v>29</v>
      </c>
      <c r="BJ40" s="42" t="s">
        <v>34</v>
      </c>
      <c r="BK40" s="36" t="s">
        <v>36</v>
      </c>
      <c r="BL40" s="36" t="s">
        <v>38</v>
      </c>
      <c r="BM40" s="193" t="s">
        <v>51</v>
      </c>
      <c r="BN40" s="193" t="s">
        <v>48</v>
      </c>
      <c r="BO40" s="3" t="s">
        <v>29</v>
      </c>
      <c r="BP40" s="49" t="s">
        <v>34</v>
      </c>
      <c r="BQ40" s="36" t="s">
        <v>36</v>
      </c>
      <c r="BR40" s="36" t="s">
        <v>38</v>
      </c>
      <c r="BS40" s="193" t="s">
        <v>51</v>
      </c>
      <c r="BT40" s="193" t="s">
        <v>48</v>
      </c>
      <c r="BU40" s="3" t="s">
        <v>29</v>
      </c>
      <c r="BV40" s="36" t="s">
        <v>34</v>
      </c>
      <c r="BW40" s="3" t="s">
        <v>36</v>
      </c>
      <c r="BX40" s="3" t="s">
        <v>38</v>
      </c>
      <c r="BY40" s="116" t="s">
        <v>52</v>
      </c>
      <c r="BZ40" s="116" t="s">
        <v>105</v>
      </c>
      <c r="CA40" s="17" t="s">
        <v>77</v>
      </c>
    </row>
    <row r="41" spans="1:79" ht="12.75">
      <c r="A41" s="9" t="s">
        <v>0</v>
      </c>
      <c r="B41" s="10">
        <v>73784.7293</v>
      </c>
      <c r="C41" s="39">
        <v>100</v>
      </c>
      <c r="D41" s="10">
        <v>36721.8601</v>
      </c>
      <c r="E41" s="40">
        <v>49.768916208519585</v>
      </c>
      <c r="F41" s="13">
        <v>109895.11060000001</v>
      </c>
      <c r="G41" s="28"/>
      <c r="H41" s="13">
        <v>61087.94140000001</v>
      </c>
      <c r="I41" s="40">
        <v>55.58749708378746</v>
      </c>
      <c r="J41" s="33">
        <f aca="true" t="shared" si="8" ref="J41:J67">F41/B41*100</f>
        <v>148.94018266730973</v>
      </c>
      <c r="K41" s="33">
        <f aca="true" t="shared" si="9" ref="K41:K67">H41/D41*100</f>
        <v>166.35306935336865</v>
      </c>
      <c r="L41" s="13">
        <v>166682.7906</v>
      </c>
      <c r="M41" s="28">
        <v>100</v>
      </c>
      <c r="N41" s="13">
        <v>92231.42499999999</v>
      </c>
      <c r="O41" s="40">
        <v>55.3335018378316</v>
      </c>
      <c r="P41" s="33">
        <f aca="true" t="shared" si="10" ref="P41:P67">L41/F41*100</f>
        <v>151.6744372792869</v>
      </c>
      <c r="Q41" s="33">
        <f aca="true" t="shared" si="11" ref="Q41:Q67">N41/H41*100</f>
        <v>150.98139319522065</v>
      </c>
      <c r="R41" s="14">
        <v>237543.387</v>
      </c>
      <c r="S41" s="48">
        <v>100</v>
      </c>
      <c r="T41" s="14">
        <v>138183.98339999997</v>
      </c>
      <c r="U41" s="30">
        <v>58.17210285041527</v>
      </c>
      <c r="V41" s="1">
        <f aca="true" t="shared" si="12" ref="V41:V67">R41/L41*100</f>
        <v>142.51224505236954</v>
      </c>
      <c r="W41" s="1">
        <f aca="true" t="shared" si="13" ref="W41:W67">T41/N41*100</f>
        <v>149.82310356800838</v>
      </c>
      <c r="X41" s="46">
        <f>R41/B41</f>
        <v>3.219411242049511</v>
      </c>
      <c r="Y41" s="46">
        <f>T41/D41</f>
        <v>3.76298975661094</v>
      </c>
      <c r="AB41" s="9" t="s">
        <v>0</v>
      </c>
      <c r="AC41" s="10">
        <v>73784.7293</v>
      </c>
      <c r="AD41" s="39">
        <v>100</v>
      </c>
      <c r="AE41" s="10">
        <v>36721.8601</v>
      </c>
      <c r="AF41" s="41">
        <v>100</v>
      </c>
      <c r="AG41" s="13">
        <v>109895.11060000001</v>
      </c>
      <c r="AH41" s="28"/>
      <c r="AI41" s="40">
        <v>61087.94140000001</v>
      </c>
      <c r="AJ41" s="41">
        <v>100</v>
      </c>
      <c r="AK41" s="33">
        <f aca="true" t="shared" si="14" ref="AK41:AK67">AG41/AC41*100</f>
        <v>148.94018266730973</v>
      </c>
      <c r="AL41" s="51">
        <f aca="true" t="shared" si="15" ref="AL41:AL67">AI41/AE41*100</f>
        <v>166.35306935336865</v>
      </c>
      <c r="AM41" s="13">
        <v>166682.7906</v>
      </c>
      <c r="AN41" s="28">
        <v>100</v>
      </c>
      <c r="AO41" s="13">
        <v>92231.42499999999</v>
      </c>
      <c r="AP41" s="41">
        <v>100</v>
      </c>
      <c r="AQ41" s="33">
        <f aca="true" t="shared" si="16" ref="AQ41:AQ67">AM41/AG41*100</f>
        <v>151.6744372792869</v>
      </c>
      <c r="AR41" s="40">
        <f aca="true" t="shared" si="17" ref="AR41:AR67">AO41/AI41*100</f>
        <v>150.98139319522065</v>
      </c>
      <c r="AS41" s="14">
        <v>237543.387</v>
      </c>
      <c r="AT41" s="48">
        <v>100</v>
      </c>
      <c r="AU41" s="14">
        <v>138183.98339999997</v>
      </c>
      <c r="AV41" s="15">
        <v>100</v>
      </c>
      <c r="AW41" s="1">
        <f aca="true" t="shared" si="18" ref="AW41:AW67">AS41/AM41*100</f>
        <v>142.51224505236954</v>
      </c>
      <c r="AX41" s="40">
        <f aca="true" t="shared" si="19" ref="AX41:AX67">AU41/AO41*100</f>
        <v>149.82310356800838</v>
      </c>
      <c r="AY41" s="46">
        <f>AS41/AC41</f>
        <v>3.219411242049511</v>
      </c>
      <c r="AZ41" s="42">
        <f>AU41/AE41</f>
        <v>3.76298975661094</v>
      </c>
      <c r="BB41" s="9" t="s">
        <v>0</v>
      </c>
      <c r="BC41" s="194">
        <v>73784.7293</v>
      </c>
      <c r="BD41" s="195">
        <v>100</v>
      </c>
      <c r="BE41" s="194">
        <v>36721.8601</v>
      </c>
      <c r="BF41" s="42">
        <v>49.768916208519585</v>
      </c>
      <c r="BG41" s="34">
        <v>109895.11060000001</v>
      </c>
      <c r="BH41" s="196"/>
      <c r="BI41" s="34">
        <v>61087.94140000001</v>
      </c>
      <c r="BJ41" s="42">
        <v>55.58749708378746</v>
      </c>
      <c r="BK41" s="42">
        <f aca="true" t="shared" si="20" ref="BK41:BK67">BG41/BC41*100</f>
        <v>148.94018266730973</v>
      </c>
      <c r="BL41" s="22">
        <f aca="true" t="shared" si="21" ref="BL41:BL67">BI41/BE41*100</f>
        <v>166.35306935336865</v>
      </c>
      <c r="BM41" s="34">
        <v>166682.7906</v>
      </c>
      <c r="BN41" s="196">
        <v>100</v>
      </c>
      <c r="BO41" s="34">
        <v>92231.42499999999</v>
      </c>
      <c r="BP41" s="42">
        <v>55.3335018378316</v>
      </c>
      <c r="BQ41" s="42">
        <f aca="true" t="shared" si="22" ref="BQ41:BQ67">BM41/BG41*100</f>
        <v>151.6744372792869</v>
      </c>
      <c r="BR41" s="22">
        <f aca="true" t="shared" si="23" ref="BR41:BR67">BO41/BI41*100</f>
        <v>150.98139319522065</v>
      </c>
      <c r="BS41" s="197">
        <v>237543.387</v>
      </c>
      <c r="BT41" s="198">
        <v>100</v>
      </c>
      <c r="BU41" s="197">
        <v>138183.98339999997</v>
      </c>
      <c r="BV41" s="199">
        <v>58.17210285041527</v>
      </c>
      <c r="BW41" s="42">
        <f aca="true" t="shared" si="24" ref="BW41:BW67">BS41/BM41*100</f>
        <v>142.51224505236954</v>
      </c>
      <c r="BX41" s="17">
        <f aca="true" t="shared" si="25" ref="BX41:BX67">BU41/BO41*100</f>
        <v>149.82310356800838</v>
      </c>
      <c r="BY41" s="42">
        <f aca="true" t="shared" si="26" ref="BY41:BY67">BS41/BC41</f>
        <v>3.219411242049511</v>
      </c>
      <c r="BZ41" s="42">
        <f aca="true" t="shared" si="27" ref="BZ41:BZ67">BU41/BE41</f>
        <v>3.76298975661094</v>
      </c>
      <c r="CA41" s="42">
        <f>BS41/BC41</f>
        <v>3.219411242049511</v>
      </c>
    </row>
    <row r="42" spans="1:79" ht="12.75">
      <c r="A42" s="16" t="s">
        <v>39</v>
      </c>
      <c r="B42" s="34">
        <v>1435.6148</v>
      </c>
      <c r="C42" s="8">
        <f>B42/73785*100</f>
        <v>1.9456729687605885</v>
      </c>
      <c r="D42" s="17">
        <v>797.5872999999999</v>
      </c>
      <c r="E42" s="40">
        <v>55.55719403282829</v>
      </c>
      <c r="F42" s="13">
        <v>2079.1022</v>
      </c>
      <c r="G42" s="11">
        <f>F42/109895*100</f>
        <v>1.8918988125028433</v>
      </c>
      <c r="H42" s="13">
        <v>1263.906</v>
      </c>
      <c r="I42" s="40">
        <v>60.790951017222724</v>
      </c>
      <c r="J42" s="33">
        <f t="shared" si="8"/>
        <v>144.82312386303064</v>
      </c>
      <c r="K42" s="33">
        <f t="shared" si="9"/>
        <v>158.46616414278415</v>
      </c>
      <c r="L42" s="13">
        <v>2585.9523</v>
      </c>
      <c r="M42" s="11">
        <f>L42/166683*100</f>
        <v>1.5514193409045913</v>
      </c>
      <c r="N42" s="13">
        <v>1669.487</v>
      </c>
      <c r="O42" s="40">
        <v>64.5598528634886</v>
      </c>
      <c r="P42" s="33">
        <f t="shared" si="10"/>
        <v>124.37831579419232</v>
      </c>
      <c r="Q42" s="33">
        <f t="shared" si="11"/>
        <v>132.08949083238787</v>
      </c>
      <c r="R42" s="14">
        <v>3818.1761</v>
      </c>
      <c r="S42" s="15">
        <f>R42/237543*100</f>
        <v>1.607362077602792</v>
      </c>
      <c r="T42" s="14">
        <v>2539.1262</v>
      </c>
      <c r="U42" s="30">
        <v>66.50102387891434</v>
      </c>
      <c r="V42" s="1">
        <f t="shared" si="12"/>
        <v>147.65067785666426</v>
      </c>
      <c r="W42" s="1">
        <f t="shared" si="13"/>
        <v>152.09020495517484</v>
      </c>
      <c r="X42" s="46">
        <f aca="true" t="shared" si="28" ref="X42:X67">R42/B42</f>
        <v>2.659610433105036</v>
      </c>
      <c r="Y42" s="46">
        <f aca="true" t="shared" si="29" ref="Y42:Y67">T42/D42</f>
        <v>3.1835088146463724</v>
      </c>
      <c r="AB42" s="16" t="s">
        <v>39</v>
      </c>
      <c r="AC42" s="34">
        <v>1435.6148</v>
      </c>
      <c r="AD42" s="8">
        <f>AC42/73785*100</f>
        <v>1.9456729687605885</v>
      </c>
      <c r="AE42" s="40">
        <v>797.5872999999999</v>
      </c>
      <c r="AF42" s="41">
        <f>AE42/36722*100</f>
        <v>2.1719604052066876</v>
      </c>
      <c r="AG42" s="13">
        <v>2079.1022</v>
      </c>
      <c r="AH42" s="11">
        <f>AG42/109895*100</f>
        <v>1.8918988125028433</v>
      </c>
      <c r="AI42" s="40">
        <v>1263.906</v>
      </c>
      <c r="AJ42" s="41">
        <f>AI42/61088*100</f>
        <v>2.068992273441592</v>
      </c>
      <c r="AK42" s="33">
        <f t="shared" si="14"/>
        <v>144.82312386303064</v>
      </c>
      <c r="AL42" s="51">
        <f t="shared" si="15"/>
        <v>158.46616414278415</v>
      </c>
      <c r="AM42" s="13">
        <v>2585.9523</v>
      </c>
      <c r="AN42" s="11">
        <f>AM42/166683*100</f>
        <v>1.5514193409045913</v>
      </c>
      <c r="AO42" s="13">
        <v>1669.487</v>
      </c>
      <c r="AP42" s="41">
        <f>AO42/92232*100</f>
        <v>1.8100951947263424</v>
      </c>
      <c r="AQ42" s="33">
        <f t="shared" si="16"/>
        <v>124.37831579419232</v>
      </c>
      <c r="AR42" s="40">
        <f t="shared" si="17"/>
        <v>132.08949083238787</v>
      </c>
      <c r="AS42" s="14">
        <v>3818.1761</v>
      </c>
      <c r="AT42" s="15">
        <f>AS42/237543*100</f>
        <v>1.607362077602792</v>
      </c>
      <c r="AU42" s="14">
        <v>2539.1262</v>
      </c>
      <c r="AV42" s="55">
        <f>AU42/138184*100</f>
        <v>1.8374965263706362</v>
      </c>
      <c r="AW42" s="1">
        <f t="shared" si="18"/>
        <v>147.65067785666426</v>
      </c>
      <c r="AX42" s="40">
        <f t="shared" si="19"/>
        <v>152.09020495517484</v>
      </c>
      <c r="AY42" s="46">
        <f aca="true" t="shared" si="30" ref="AY42:AY67">AS42/AC42</f>
        <v>2.659610433105036</v>
      </c>
      <c r="AZ42" s="42">
        <f aca="true" t="shared" si="31" ref="AZ42:AZ67">AU42/AE42</f>
        <v>3.1835088146463724</v>
      </c>
      <c r="BB42" s="16" t="s">
        <v>39</v>
      </c>
      <c r="BC42" s="34">
        <v>1435.6148</v>
      </c>
      <c r="BD42" s="8">
        <f>BC42/73785*100</f>
        <v>1.9456729687605885</v>
      </c>
      <c r="BE42" s="17">
        <v>797.5872999999999</v>
      </c>
      <c r="BF42" s="42">
        <v>55.55719403282829</v>
      </c>
      <c r="BG42" s="34">
        <v>2079.1022</v>
      </c>
      <c r="BH42" s="8">
        <f>BG42/109895*100</f>
        <v>1.8918988125028433</v>
      </c>
      <c r="BI42" s="34">
        <v>1263.906</v>
      </c>
      <c r="BJ42" s="42">
        <v>60.790951017222724</v>
      </c>
      <c r="BK42" s="42">
        <f t="shared" si="20"/>
        <v>144.82312386303064</v>
      </c>
      <c r="BL42" s="22">
        <f t="shared" si="21"/>
        <v>158.46616414278415</v>
      </c>
      <c r="BM42" s="34">
        <v>2585.9523</v>
      </c>
      <c r="BN42" s="8">
        <f>BM42/166683*100</f>
        <v>1.5514193409045913</v>
      </c>
      <c r="BO42" s="34">
        <v>1669.487</v>
      </c>
      <c r="BP42" s="42">
        <v>64.5598528634886</v>
      </c>
      <c r="BQ42" s="42">
        <f t="shared" si="22"/>
        <v>124.37831579419232</v>
      </c>
      <c r="BR42" s="22">
        <f t="shared" si="23"/>
        <v>132.08949083238787</v>
      </c>
      <c r="BS42" s="197">
        <v>3818.1761</v>
      </c>
      <c r="BT42" s="200">
        <f>BS42/237543*100</f>
        <v>1.607362077602792</v>
      </c>
      <c r="BU42" s="197">
        <v>2539.1262</v>
      </c>
      <c r="BV42" s="199">
        <v>66.50102387891434</v>
      </c>
      <c r="BW42" s="42">
        <f t="shared" si="24"/>
        <v>147.65067785666426</v>
      </c>
      <c r="BX42" s="17">
        <f t="shared" si="25"/>
        <v>152.09020495517484</v>
      </c>
      <c r="BY42" s="42">
        <f t="shared" si="26"/>
        <v>2.659610433105036</v>
      </c>
      <c r="BZ42" s="42">
        <f t="shared" si="27"/>
        <v>3.1835088146463724</v>
      </c>
      <c r="CA42" s="42">
        <f aca="true" t="shared" si="32" ref="CA42:CA67">BS42/BC42</f>
        <v>2.659610433105036</v>
      </c>
    </row>
    <row r="43" spans="1:79" ht="12.75">
      <c r="A43" s="18" t="s">
        <v>1</v>
      </c>
      <c r="B43" s="34">
        <v>32477.3735</v>
      </c>
      <c r="C43" s="8">
        <f aca="true" t="shared" si="33" ref="C43:C67">B43/73785*100</f>
        <v>44.016227553025686</v>
      </c>
      <c r="D43" s="17">
        <v>16175.8269</v>
      </c>
      <c r="E43" s="40">
        <v>49.80645032764118</v>
      </c>
      <c r="F43" s="13">
        <v>48583.1196</v>
      </c>
      <c r="G43" s="11">
        <f aca="true" t="shared" si="34" ref="G43:G67">F43/109895*100</f>
        <v>44.208671550116016</v>
      </c>
      <c r="H43" s="13">
        <v>25923.1649</v>
      </c>
      <c r="I43" s="40">
        <v>53.35837861675725</v>
      </c>
      <c r="J43" s="33">
        <f t="shared" si="8"/>
        <v>149.59066686842763</v>
      </c>
      <c r="K43" s="33">
        <f t="shared" si="9"/>
        <v>160.25866906377442</v>
      </c>
      <c r="L43" s="13">
        <v>72873.1302</v>
      </c>
      <c r="M43" s="11">
        <f aca="true" t="shared" si="35" ref="M43:M67">L43/166683*100</f>
        <v>43.71959359982721</v>
      </c>
      <c r="N43" s="13">
        <v>37031.8917</v>
      </c>
      <c r="O43" s="40">
        <v>50.81693567761688</v>
      </c>
      <c r="P43" s="33">
        <f t="shared" si="10"/>
        <v>149.99681123811573</v>
      </c>
      <c r="Q43" s="33">
        <f t="shared" si="11"/>
        <v>142.85250988007257</v>
      </c>
      <c r="R43" s="14">
        <v>115225.05230000001</v>
      </c>
      <c r="S43" s="15">
        <f aca="true" t="shared" si="36" ref="S43:S67">R43/237543*100</f>
        <v>48.50702916945564</v>
      </c>
      <c r="T43" s="14">
        <v>58085.2462</v>
      </c>
      <c r="U43" s="30">
        <v>50.410258047676315</v>
      </c>
      <c r="V43" s="1">
        <f t="shared" si="12"/>
        <v>158.11733623046703</v>
      </c>
      <c r="W43" s="1">
        <f t="shared" si="13"/>
        <v>156.8519552567173</v>
      </c>
      <c r="X43" s="46">
        <f t="shared" si="28"/>
        <v>3.5478562421311564</v>
      </c>
      <c r="Y43" s="46">
        <f t="shared" si="29"/>
        <v>3.590867197027189</v>
      </c>
      <c r="AB43" s="18" t="s">
        <v>1</v>
      </c>
      <c r="AC43" s="34">
        <v>32477.3735</v>
      </c>
      <c r="AD43" s="8">
        <f aca="true" t="shared" si="37" ref="AD43:AD67">AC43/73785*100</f>
        <v>44.016227553025686</v>
      </c>
      <c r="AE43" s="40">
        <v>16175.8269</v>
      </c>
      <c r="AF43" s="41">
        <f aca="true" t="shared" si="38" ref="AF43:AF67">AE43/36722*100</f>
        <v>44.04941697075323</v>
      </c>
      <c r="AG43" s="13">
        <v>48583.1196</v>
      </c>
      <c r="AH43" s="11">
        <f aca="true" t="shared" si="39" ref="AH43:AH67">AG43/109895*100</f>
        <v>44.208671550116016</v>
      </c>
      <c r="AI43" s="40">
        <v>25923.1649</v>
      </c>
      <c r="AJ43" s="41">
        <f aca="true" t="shared" si="40" ref="AJ43:AJ67">AI43/61088*100</f>
        <v>42.435772819539025</v>
      </c>
      <c r="AK43" s="33">
        <f t="shared" si="14"/>
        <v>149.59066686842763</v>
      </c>
      <c r="AL43" s="51">
        <f t="shared" si="15"/>
        <v>160.25866906377442</v>
      </c>
      <c r="AM43" s="13">
        <v>72873.1302</v>
      </c>
      <c r="AN43" s="11">
        <f aca="true" t="shared" si="41" ref="AN43:AN67">AM43/166683*100</f>
        <v>43.71959359982721</v>
      </c>
      <c r="AO43" s="13">
        <v>37031.8917</v>
      </c>
      <c r="AP43" s="41">
        <f aca="true" t="shared" si="42" ref="AP43:AP67">AO43/92232*100</f>
        <v>40.150806336195686</v>
      </c>
      <c r="AQ43" s="33">
        <f t="shared" si="16"/>
        <v>149.99681123811573</v>
      </c>
      <c r="AR43" s="40">
        <f t="shared" si="17"/>
        <v>142.85250988007257</v>
      </c>
      <c r="AS43" s="14">
        <v>115225.05230000001</v>
      </c>
      <c r="AT43" s="15">
        <f aca="true" t="shared" si="43" ref="AT43:AT67">AS43/237543*100</f>
        <v>48.50702916945564</v>
      </c>
      <c r="AU43" s="14">
        <v>58085.2462</v>
      </c>
      <c r="AV43" s="55">
        <f aca="true" t="shared" si="44" ref="AV43:AV67">AU43/138184*100</f>
        <v>42.03471183349737</v>
      </c>
      <c r="AW43" s="1">
        <f t="shared" si="18"/>
        <v>158.11733623046703</v>
      </c>
      <c r="AX43" s="40">
        <f t="shared" si="19"/>
        <v>156.8519552567173</v>
      </c>
      <c r="AY43" s="46">
        <f t="shared" si="30"/>
        <v>3.5478562421311564</v>
      </c>
      <c r="AZ43" s="42">
        <f t="shared" si="31"/>
        <v>3.590867197027189</v>
      </c>
      <c r="BB43" s="18" t="s">
        <v>1</v>
      </c>
      <c r="BC43" s="34">
        <v>32477.3735</v>
      </c>
      <c r="BD43" s="8">
        <f aca="true" t="shared" si="45" ref="BD43:BD67">BC43/73785*100</f>
        <v>44.016227553025686</v>
      </c>
      <c r="BE43" s="17">
        <v>16175.8269</v>
      </c>
      <c r="BF43" s="42">
        <v>49.80645032764118</v>
      </c>
      <c r="BG43" s="34">
        <v>48583.1196</v>
      </c>
      <c r="BH43" s="8">
        <f aca="true" t="shared" si="46" ref="BH43:BH67">BG43/109895*100</f>
        <v>44.208671550116016</v>
      </c>
      <c r="BI43" s="34">
        <v>25923.1649</v>
      </c>
      <c r="BJ43" s="42">
        <v>53.35837861675725</v>
      </c>
      <c r="BK43" s="42">
        <f t="shared" si="20"/>
        <v>149.59066686842763</v>
      </c>
      <c r="BL43" s="22">
        <f t="shared" si="21"/>
        <v>160.25866906377442</v>
      </c>
      <c r="BM43" s="34">
        <v>72873.1302</v>
      </c>
      <c r="BN43" s="8">
        <f aca="true" t="shared" si="47" ref="BN43:BN67">BM43/166683*100</f>
        <v>43.71959359982721</v>
      </c>
      <c r="BO43" s="34">
        <v>37031.8917</v>
      </c>
      <c r="BP43" s="42">
        <v>50.81693567761688</v>
      </c>
      <c r="BQ43" s="42">
        <f t="shared" si="22"/>
        <v>149.99681123811573</v>
      </c>
      <c r="BR43" s="22">
        <f t="shared" si="23"/>
        <v>142.85250988007257</v>
      </c>
      <c r="BS43" s="197">
        <v>115225.05230000001</v>
      </c>
      <c r="BT43" s="200">
        <f aca="true" t="shared" si="48" ref="BT43:BT67">BS43/237543*100</f>
        <v>48.50702916945564</v>
      </c>
      <c r="BU43" s="197">
        <v>58085.2462</v>
      </c>
      <c r="BV43" s="199">
        <v>50.410258047676315</v>
      </c>
      <c r="BW43" s="42">
        <f t="shared" si="24"/>
        <v>158.11733623046703</v>
      </c>
      <c r="BX43" s="17">
        <f t="shared" si="25"/>
        <v>156.8519552567173</v>
      </c>
      <c r="BY43" s="42">
        <f t="shared" si="26"/>
        <v>3.5478562421311564</v>
      </c>
      <c r="BZ43" s="42">
        <f t="shared" si="27"/>
        <v>3.590867197027189</v>
      </c>
      <c r="CA43" s="42">
        <f t="shared" si="32"/>
        <v>3.5478562421311564</v>
      </c>
    </row>
    <row r="44" spans="1:79" ht="12.75">
      <c r="A44" s="18" t="s">
        <v>3</v>
      </c>
      <c r="B44" s="10">
        <v>746.407</v>
      </c>
      <c r="C44" s="8">
        <f t="shared" si="33"/>
        <v>1.0115972081046283</v>
      </c>
      <c r="D44" s="10">
        <v>400.37890000000004</v>
      </c>
      <c r="E44" s="40">
        <v>53.640828663182425</v>
      </c>
      <c r="F44" s="13">
        <v>1087.5126</v>
      </c>
      <c r="G44" s="11">
        <f t="shared" si="34"/>
        <v>0.9895924291369034</v>
      </c>
      <c r="H44" s="13">
        <v>660.8023000000001</v>
      </c>
      <c r="I44" s="40">
        <v>60.762725875543886</v>
      </c>
      <c r="J44" s="33">
        <f t="shared" si="8"/>
        <v>145.69967859358232</v>
      </c>
      <c r="K44" s="33">
        <f t="shared" si="9"/>
        <v>165.044236846647</v>
      </c>
      <c r="L44" s="13">
        <v>1724.0479</v>
      </c>
      <c r="M44" s="11">
        <f t="shared" si="35"/>
        <v>1.03432737591716</v>
      </c>
      <c r="N44" s="13">
        <v>1037.8368</v>
      </c>
      <c r="O44" s="40">
        <v>60.19767780233949</v>
      </c>
      <c r="P44" s="33">
        <f t="shared" si="10"/>
        <v>158.53130345340367</v>
      </c>
      <c r="Q44" s="33">
        <f t="shared" si="11"/>
        <v>157.05708046113034</v>
      </c>
      <c r="R44" s="14">
        <v>2230.4444</v>
      </c>
      <c r="S44" s="15">
        <f t="shared" si="36"/>
        <v>0.9389644822200612</v>
      </c>
      <c r="T44" s="14">
        <v>1477.4446</v>
      </c>
      <c r="U44" s="30">
        <v>66.23992061850993</v>
      </c>
      <c r="V44" s="1">
        <f t="shared" si="12"/>
        <v>129.372530774812</v>
      </c>
      <c r="W44" s="1">
        <f t="shared" si="13"/>
        <v>142.35808558725225</v>
      </c>
      <c r="X44" s="46">
        <f t="shared" si="28"/>
        <v>2.988241535784096</v>
      </c>
      <c r="Y44" s="46">
        <f t="shared" si="29"/>
        <v>3.690116037583399</v>
      </c>
      <c r="AB44" s="18" t="s">
        <v>3</v>
      </c>
      <c r="AC44" s="10">
        <v>746.407</v>
      </c>
      <c r="AD44" s="8">
        <f t="shared" si="37"/>
        <v>1.0115972081046283</v>
      </c>
      <c r="AE44" s="40">
        <v>400.37890000000004</v>
      </c>
      <c r="AF44" s="41">
        <f t="shared" si="38"/>
        <v>1.0902970971080008</v>
      </c>
      <c r="AG44" s="13">
        <v>1087.5126</v>
      </c>
      <c r="AH44" s="11">
        <f t="shared" si="39"/>
        <v>0.9895924291369034</v>
      </c>
      <c r="AI44" s="40">
        <v>660.8023000000001</v>
      </c>
      <c r="AJ44" s="41">
        <f t="shared" si="40"/>
        <v>1.0817219421162914</v>
      </c>
      <c r="AK44" s="33">
        <f t="shared" si="14"/>
        <v>145.69967859358232</v>
      </c>
      <c r="AL44" s="51">
        <f t="shared" si="15"/>
        <v>165.044236846647</v>
      </c>
      <c r="AM44" s="13">
        <v>1724.0479</v>
      </c>
      <c r="AN44" s="11">
        <f t="shared" si="41"/>
        <v>1.03432737591716</v>
      </c>
      <c r="AO44" s="13">
        <v>1037.8368</v>
      </c>
      <c r="AP44" s="41">
        <f t="shared" si="42"/>
        <v>1.1252459016393443</v>
      </c>
      <c r="AQ44" s="33">
        <f t="shared" si="16"/>
        <v>158.53130345340367</v>
      </c>
      <c r="AR44" s="40">
        <f t="shared" si="17"/>
        <v>157.05708046113034</v>
      </c>
      <c r="AS44" s="14">
        <v>2230.4444</v>
      </c>
      <c r="AT44" s="15">
        <f t="shared" si="43"/>
        <v>0.9389644822200612</v>
      </c>
      <c r="AU44" s="14">
        <v>1477.4446</v>
      </c>
      <c r="AV44" s="55">
        <f t="shared" si="44"/>
        <v>1.0691864470560992</v>
      </c>
      <c r="AW44" s="1">
        <f t="shared" si="18"/>
        <v>129.372530774812</v>
      </c>
      <c r="AX44" s="40">
        <f t="shared" si="19"/>
        <v>142.35808558725225</v>
      </c>
      <c r="AY44" s="46">
        <f t="shared" si="30"/>
        <v>2.988241535784096</v>
      </c>
      <c r="AZ44" s="42">
        <f t="shared" si="31"/>
        <v>3.690116037583399</v>
      </c>
      <c r="BB44" s="18" t="s">
        <v>3</v>
      </c>
      <c r="BC44" s="194">
        <v>746.407</v>
      </c>
      <c r="BD44" s="8">
        <f t="shared" si="45"/>
        <v>1.0115972081046283</v>
      </c>
      <c r="BE44" s="194">
        <v>400.37890000000004</v>
      </c>
      <c r="BF44" s="42">
        <v>53.640828663182425</v>
      </c>
      <c r="BG44" s="34">
        <v>1087.5126</v>
      </c>
      <c r="BH44" s="8">
        <f t="shared" si="46"/>
        <v>0.9895924291369034</v>
      </c>
      <c r="BI44" s="34">
        <v>660.8023000000001</v>
      </c>
      <c r="BJ44" s="42">
        <v>60.762725875543886</v>
      </c>
      <c r="BK44" s="42">
        <f t="shared" si="20"/>
        <v>145.69967859358232</v>
      </c>
      <c r="BL44" s="22">
        <f t="shared" si="21"/>
        <v>165.044236846647</v>
      </c>
      <c r="BM44" s="34">
        <v>1724.0479</v>
      </c>
      <c r="BN44" s="8">
        <f t="shared" si="47"/>
        <v>1.03432737591716</v>
      </c>
      <c r="BO44" s="34">
        <v>1037.8368</v>
      </c>
      <c r="BP44" s="42">
        <v>60.19767780233949</v>
      </c>
      <c r="BQ44" s="42">
        <f t="shared" si="22"/>
        <v>158.53130345340367</v>
      </c>
      <c r="BR44" s="22">
        <f t="shared" si="23"/>
        <v>157.05708046113034</v>
      </c>
      <c r="BS44" s="197">
        <v>2230.4444</v>
      </c>
      <c r="BT44" s="200">
        <f t="shared" si="48"/>
        <v>0.9389644822200612</v>
      </c>
      <c r="BU44" s="197">
        <v>1477.4446</v>
      </c>
      <c r="BV44" s="199">
        <v>66.23992061850993</v>
      </c>
      <c r="BW44" s="42">
        <f t="shared" si="24"/>
        <v>129.372530774812</v>
      </c>
      <c r="BX44" s="17">
        <f t="shared" si="25"/>
        <v>142.35808558725225</v>
      </c>
      <c r="BY44" s="42">
        <f t="shared" si="26"/>
        <v>2.988241535784096</v>
      </c>
      <c r="BZ44" s="42">
        <f t="shared" si="27"/>
        <v>3.690116037583399</v>
      </c>
      <c r="CA44" s="42">
        <f t="shared" si="32"/>
        <v>2.988241535784096</v>
      </c>
    </row>
    <row r="45" spans="1:79" ht="12.75">
      <c r="A45" s="18" t="s">
        <v>4</v>
      </c>
      <c r="B45" s="10">
        <v>827.9913000000001</v>
      </c>
      <c r="C45" s="8">
        <f t="shared" si="33"/>
        <v>1.1221675137223015</v>
      </c>
      <c r="D45" s="10">
        <v>494.48390000000006</v>
      </c>
      <c r="E45" s="40">
        <v>59.720905280043404</v>
      </c>
      <c r="F45" s="13">
        <v>1177.8554000000001</v>
      </c>
      <c r="G45" s="11">
        <f t="shared" si="34"/>
        <v>1.0718007188680105</v>
      </c>
      <c r="H45" s="13">
        <v>714.7768000000001</v>
      </c>
      <c r="I45" s="40">
        <v>60.684596767990364</v>
      </c>
      <c r="J45" s="33">
        <f t="shared" si="8"/>
        <v>142.25456233658494</v>
      </c>
      <c r="K45" s="33">
        <f t="shared" si="9"/>
        <v>144.55006522962628</v>
      </c>
      <c r="L45" s="13">
        <v>1976.6120999999998</v>
      </c>
      <c r="M45" s="11">
        <f t="shared" si="35"/>
        <v>1.1858510465974332</v>
      </c>
      <c r="N45" s="13">
        <v>1203.2493</v>
      </c>
      <c r="O45" s="40">
        <v>60.87432632836761</v>
      </c>
      <c r="P45" s="33">
        <f t="shared" si="10"/>
        <v>167.81449573521502</v>
      </c>
      <c r="Q45" s="33">
        <f t="shared" si="11"/>
        <v>168.339165456965</v>
      </c>
      <c r="R45" s="14">
        <v>3365.9855</v>
      </c>
      <c r="S45" s="15">
        <f t="shared" si="36"/>
        <v>1.417000500961931</v>
      </c>
      <c r="T45" s="14">
        <v>2212.2122</v>
      </c>
      <c r="U45" s="30">
        <v>65.72257070031941</v>
      </c>
      <c r="V45" s="1">
        <f t="shared" si="12"/>
        <v>170.29064529150662</v>
      </c>
      <c r="W45" s="1">
        <f t="shared" si="13"/>
        <v>183.85318819632806</v>
      </c>
      <c r="X45" s="46">
        <f t="shared" si="28"/>
        <v>4.065242593732566</v>
      </c>
      <c r="Y45" s="46">
        <f t="shared" si="29"/>
        <v>4.47378003611442</v>
      </c>
      <c r="AB45" s="18" t="s">
        <v>4</v>
      </c>
      <c r="AC45" s="10">
        <v>827.9913000000001</v>
      </c>
      <c r="AD45" s="8">
        <f t="shared" si="37"/>
        <v>1.1221675137223015</v>
      </c>
      <c r="AE45" s="40">
        <v>494.48390000000006</v>
      </c>
      <c r="AF45" s="41">
        <f t="shared" si="38"/>
        <v>1.3465603725287294</v>
      </c>
      <c r="AG45" s="13">
        <v>1177.8554000000001</v>
      </c>
      <c r="AH45" s="11">
        <f t="shared" si="39"/>
        <v>1.0718007188680105</v>
      </c>
      <c r="AI45" s="40">
        <v>714.7768000000001</v>
      </c>
      <c r="AJ45" s="41">
        <f t="shared" si="40"/>
        <v>1.1700772655840757</v>
      </c>
      <c r="AK45" s="33">
        <f t="shared" si="14"/>
        <v>142.25456233658494</v>
      </c>
      <c r="AL45" s="51">
        <f t="shared" si="15"/>
        <v>144.55006522962628</v>
      </c>
      <c r="AM45" s="13">
        <v>1976.6120999999998</v>
      </c>
      <c r="AN45" s="11">
        <f t="shared" si="41"/>
        <v>1.1858510465974332</v>
      </c>
      <c r="AO45" s="13">
        <v>1203.2493</v>
      </c>
      <c r="AP45" s="41">
        <f t="shared" si="42"/>
        <v>1.3045898386677075</v>
      </c>
      <c r="AQ45" s="33">
        <f t="shared" si="16"/>
        <v>167.81449573521502</v>
      </c>
      <c r="AR45" s="40">
        <f t="shared" si="17"/>
        <v>168.339165456965</v>
      </c>
      <c r="AS45" s="14">
        <v>3365.9855</v>
      </c>
      <c r="AT45" s="15">
        <f t="shared" si="43"/>
        <v>1.417000500961931</v>
      </c>
      <c r="AU45" s="14">
        <v>2212.2122</v>
      </c>
      <c r="AV45" s="55">
        <f t="shared" si="44"/>
        <v>1.6009177618248134</v>
      </c>
      <c r="AW45" s="1">
        <f t="shared" si="18"/>
        <v>170.29064529150662</v>
      </c>
      <c r="AX45" s="40">
        <f t="shared" si="19"/>
        <v>183.85318819632806</v>
      </c>
      <c r="AY45" s="46">
        <f t="shared" si="30"/>
        <v>4.065242593732566</v>
      </c>
      <c r="AZ45" s="42">
        <f t="shared" si="31"/>
        <v>4.47378003611442</v>
      </c>
      <c r="BB45" s="18" t="s">
        <v>4</v>
      </c>
      <c r="BC45" s="194">
        <v>827.9913000000001</v>
      </c>
      <c r="BD45" s="8">
        <f t="shared" si="45"/>
        <v>1.1221675137223015</v>
      </c>
      <c r="BE45" s="194">
        <v>494.48390000000006</v>
      </c>
      <c r="BF45" s="42">
        <v>59.720905280043404</v>
      </c>
      <c r="BG45" s="34">
        <v>1177.8554000000001</v>
      </c>
      <c r="BH45" s="8">
        <f t="shared" si="46"/>
        <v>1.0718007188680105</v>
      </c>
      <c r="BI45" s="34">
        <v>714.7768000000001</v>
      </c>
      <c r="BJ45" s="42">
        <v>60.684596767990364</v>
      </c>
      <c r="BK45" s="42">
        <f t="shared" si="20"/>
        <v>142.25456233658494</v>
      </c>
      <c r="BL45" s="22">
        <f t="shared" si="21"/>
        <v>144.55006522962628</v>
      </c>
      <c r="BM45" s="34">
        <v>1976.6120999999998</v>
      </c>
      <c r="BN45" s="8">
        <f t="shared" si="47"/>
        <v>1.1858510465974332</v>
      </c>
      <c r="BO45" s="34">
        <v>1203.2493</v>
      </c>
      <c r="BP45" s="42">
        <v>60.87432632836761</v>
      </c>
      <c r="BQ45" s="42">
        <f t="shared" si="22"/>
        <v>167.81449573521502</v>
      </c>
      <c r="BR45" s="22">
        <f t="shared" si="23"/>
        <v>168.339165456965</v>
      </c>
      <c r="BS45" s="197">
        <v>3365.9855</v>
      </c>
      <c r="BT45" s="200">
        <f t="shared" si="48"/>
        <v>1.417000500961931</v>
      </c>
      <c r="BU45" s="197">
        <v>2212.2122</v>
      </c>
      <c r="BV45" s="199">
        <v>65.72257070031941</v>
      </c>
      <c r="BW45" s="42">
        <f t="shared" si="24"/>
        <v>170.29064529150662</v>
      </c>
      <c r="BX45" s="17">
        <f t="shared" si="25"/>
        <v>183.85318819632806</v>
      </c>
      <c r="BY45" s="42">
        <f t="shared" si="26"/>
        <v>4.065242593732566</v>
      </c>
      <c r="BZ45" s="42">
        <f t="shared" si="27"/>
        <v>4.47378003611442</v>
      </c>
      <c r="CA45" s="42">
        <f t="shared" si="32"/>
        <v>4.065242593732566</v>
      </c>
    </row>
    <row r="46" spans="1:79" ht="12.75">
      <c r="A46" s="18" t="s">
        <v>5</v>
      </c>
      <c r="B46" s="10">
        <v>8404.84</v>
      </c>
      <c r="C46" s="8">
        <f t="shared" si="33"/>
        <v>11.390987328047707</v>
      </c>
      <c r="D46" s="10">
        <v>4782.136</v>
      </c>
      <c r="E46" s="40">
        <v>56.89740673231138</v>
      </c>
      <c r="F46" s="13">
        <v>12723.2079</v>
      </c>
      <c r="G46" s="11">
        <f t="shared" si="34"/>
        <v>11.57760398562264</v>
      </c>
      <c r="H46" s="13">
        <v>7831.2017</v>
      </c>
      <c r="I46" s="40">
        <v>61.550528463816114</v>
      </c>
      <c r="J46" s="33">
        <f t="shared" si="8"/>
        <v>151.37953726662258</v>
      </c>
      <c r="K46" s="33">
        <f t="shared" si="9"/>
        <v>163.7594936655921</v>
      </c>
      <c r="L46" s="13">
        <v>22865.3912</v>
      </c>
      <c r="M46" s="11">
        <f t="shared" si="35"/>
        <v>13.71789036674406</v>
      </c>
      <c r="N46" s="13">
        <v>12229.8252</v>
      </c>
      <c r="O46" s="40">
        <v>53.48618395822592</v>
      </c>
      <c r="P46" s="33">
        <f t="shared" si="10"/>
        <v>179.71404208525115</v>
      </c>
      <c r="Q46" s="33">
        <f t="shared" si="11"/>
        <v>156.16792503250173</v>
      </c>
      <c r="R46" s="14">
        <v>25445.8449</v>
      </c>
      <c r="S46" s="15">
        <f t="shared" si="36"/>
        <v>10.712100503908765</v>
      </c>
      <c r="T46" s="14">
        <v>17095.7687</v>
      </c>
      <c r="U46" s="30">
        <v>67.1849127713578</v>
      </c>
      <c r="V46" s="1">
        <f t="shared" si="12"/>
        <v>111.2854124271445</v>
      </c>
      <c r="W46" s="1">
        <f t="shared" si="13"/>
        <v>139.7875147062609</v>
      </c>
      <c r="X46" s="46">
        <f t="shared" si="28"/>
        <v>3.02752282018456</v>
      </c>
      <c r="Y46" s="46">
        <f t="shared" si="29"/>
        <v>3.574923151495482</v>
      </c>
      <c r="AB46" s="18" t="s">
        <v>5</v>
      </c>
      <c r="AC46" s="10">
        <v>8404.84</v>
      </c>
      <c r="AD46" s="8">
        <f t="shared" si="37"/>
        <v>11.390987328047707</v>
      </c>
      <c r="AE46" s="40">
        <v>4782.136</v>
      </c>
      <c r="AF46" s="41">
        <f t="shared" si="38"/>
        <v>13.02253689886172</v>
      </c>
      <c r="AG46" s="13">
        <v>12723.2079</v>
      </c>
      <c r="AH46" s="11">
        <f t="shared" si="39"/>
        <v>11.57760398562264</v>
      </c>
      <c r="AI46" s="40">
        <v>7831.2017</v>
      </c>
      <c r="AJ46" s="41">
        <f t="shared" si="40"/>
        <v>12.819541808538501</v>
      </c>
      <c r="AK46" s="33">
        <f t="shared" si="14"/>
        <v>151.37953726662258</v>
      </c>
      <c r="AL46" s="51">
        <f t="shared" si="15"/>
        <v>163.7594936655921</v>
      </c>
      <c r="AM46" s="13">
        <v>22865.3912</v>
      </c>
      <c r="AN46" s="11">
        <f t="shared" si="41"/>
        <v>13.71789036674406</v>
      </c>
      <c r="AO46" s="13">
        <v>12229.8252</v>
      </c>
      <c r="AP46" s="41">
        <f t="shared" si="42"/>
        <v>13.259850377309393</v>
      </c>
      <c r="AQ46" s="33">
        <f t="shared" si="16"/>
        <v>179.71404208525115</v>
      </c>
      <c r="AR46" s="40">
        <f t="shared" si="17"/>
        <v>156.16792503250173</v>
      </c>
      <c r="AS46" s="14">
        <v>25445.8449</v>
      </c>
      <c r="AT46" s="15">
        <f t="shared" si="43"/>
        <v>10.712100503908765</v>
      </c>
      <c r="AU46" s="14">
        <v>17095.7687</v>
      </c>
      <c r="AV46" s="55">
        <f t="shared" si="44"/>
        <v>12.371742531696867</v>
      </c>
      <c r="AW46" s="1">
        <f t="shared" si="18"/>
        <v>111.2854124271445</v>
      </c>
      <c r="AX46" s="40">
        <f t="shared" si="19"/>
        <v>139.7875147062609</v>
      </c>
      <c r="AY46" s="46">
        <f t="shared" si="30"/>
        <v>3.02752282018456</v>
      </c>
      <c r="AZ46" s="42">
        <f t="shared" si="31"/>
        <v>3.574923151495482</v>
      </c>
      <c r="BB46" s="18" t="s">
        <v>5</v>
      </c>
      <c r="BC46" s="194">
        <v>8404.84</v>
      </c>
      <c r="BD46" s="8">
        <f t="shared" si="45"/>
        <v>11.390987328047707</v>
      </c>
      <c r="BE46" s="194">
        <v>4782.136</v>
      </c>
      <c r="BF46" s="42">
        <v>56.89740673231138</v>
      </c>
      <c r="BG46" s="34">
        <v>12723.2079</v>
      </c>
      <c r="BH46" s="8">
        <f t="shared" si="46"/>
        <v>11.57760398562264</v>
      </c>
      <c r="BI46" s="34">
        <v>7831.2017</v>
      </c>
      <c r="BJ46" s="42">
        <v>61.550528463816114</v>
      </c>
      <c r="BK46" s="42">
        <f t="shared" si="20"/>
        <v>151.37953726662258</v>
      </c>
      <c r="BL46" s="22">
        <f t="shared" si="21"/>
        <v>163.7594936655921</v>
      </c>
      <c r="BM46" s="34">
        <v>22865.3912</v>
      </c>
      <c r="BN46" s="8">
        <f t="shared" si="47"/>
        <v>13.71789036674406</v>
      </c>
      <c r="BO46" s="34">
        <v>12229.8252</v>
      </c>
      <c r="BP46" s="42">
        <v>53.48618395822592</v>
      </c>
      <c r="BQ46" s="42">
        <f t="shared" si="22"/>
        <v>179.71404208525115</v>
      </c>
      <c r="BR46" s="22">
        <f t="shared" si="23"/>
        <v>156.16792503250173</v>
      </c>
      <c r="BS46" s="197">
        <v>25445.8449</v>
      </c>
      <c r="BT46" s="200">
        <f t="shared" si="48"/>
        <v>10.712100503908765</v>
      </c>
      <c r="BU46" s="197">
        <v>17095.7687</v>
      </c>
      <c r="BV46" s="199">
        <v>67.1849127713578</v>
      </c>
      <c r="BW46" s="42">
        <f t="shared" si="24"/>
        <v>111.2854124271445</v>
      </c>
      <c r="BX46" s="17">
        <f t="shared" si="25"/>
        <v>139.7875147062609</v>
      </c>
      <c r="BY46" s="42">
        <f t="shared" si="26"/>
        <v>3.02752282018456</v>
      </c>
      <c r="BZ46" s="42">
        <f t="shared" si="27"/>
        <v>3.574923151495482</v>
      </c>
      <c r="CA46" s="42">
        <f t="shared" si="32"/>
        <v>3.02752282018456</v>
      </c>
    </row>
    <row r="47" spans="1:79" ht="12.75">
      <c r="A47" s="18" t="s">
        <v>6</v>
      </c>
      <c r="B47" s="10">
        <v>5517.396</v>
      </c>
      <c r="C47" s="8">
        <f t="shared" si="33"/>
        <v>7.477666192315511</v>
      </c>
      <c r="D47" s="10">
        <v>2077.754</v>
      </c>
      <c r="E47" s="40">
        <v>37.658235877939525</v>
      </c>
      <c r="F47" s="13">
        <v>8904.9908</v>
      </c>
      <c r="G47" s="11">
        <f t="shared" si="34"/>
        <v>8.103181036443878</v>
      </c>
      <c r="H47" s="13">
        <v>4509.373</v>
      </c>
      <c r="I47" s="40">
        <v>50.63871598834218</v>
      </c>
      <c r="J47" s="33">
        <f t="shared" si="8"/>
        <v>161.39843505885747</v>
      </c>
      <c r="K47" s="33">
        <f t="shared" si="9"/>
        <v>217.03113073058694</v>
      </c>
      <c r="L47" s="13">
        <v>13620.414</v>
      </c>
      <c r="M47" s="11">
        <f>L47/166683*100</f>
        <v>8.171447598135382</v>
      </c>
      <c r="N47" s="13">
        <v>7929.6849</v>
      </c>
      <c r="O47" s="40">
        <v>58.219118009188264</v>
      </c>
      <c r="P47" s="33">
        <f t="shared" si="10"/>
        <v>152.9525892379361</v>
      </c>
      <c r="Q47" s="33">
        <f t="shared" si="11"/>
        <v>175.84894618387082</v>
      </c>
      <c r="R47" s="14">
        <v>19028.7901</v>
      </c>
      <c r="S47" s="15">
        <f t="shared" si="36"/>
        <v>8.010671794159373</v>
      </c>
      <c r="T47" s="14">
        <v>11035.526399999999</v>
      </c>
      <c r="U47" s="30">
        <v>57.99384165785716</v>
      </c>
      <c r="V47" s="1">
        <f t="shared" si="12"/>
        <v>139.70786864481505</v>
      </c>
      <c r="W47" s="1">
        <f t="shared" si="13"/>
        <v>139.16727510824543</v>
      </c>
      <c r="X47" s="46">
        <f t="shared" si="28"/>
        <v>3.448871550999783</v>
      </c>
      <c r="Y47" s="46">
        <f t="shared" si="29"/>
        <v>5.3112766958937385</v>
      </c>
      <c r="AB47" s="18" t="s">
        <v>6</v>
      </c>
      <c r="AC47" s="10">
        <v>5517.396</v>
      </c>
      <c r="AD47" s="8">
        <f t="shared" si="37"/>
        <v>7.477666192315511</v>
      </c>
      <c r="AE47" s="40">
        <v>2077.754</v>
      </c>
      <c r="AF47" s="41">
        <f t="shared" si="38"/>
        <v>5.658063286313381</v>
      </c>
      <c r="AG47" s="13">
        <v>8904.9908</v>
      </c>
      <c r="AH47" s="11">
        <f t="shared" si="39"/>
        <v>8.103181036443878</v>
      </c>
      <c r="AI47" s="40">
        <v>4509.373</v>
      </c>
      <c r="AJ47" s="41">
        <f t="shared" si="40"/>
        <v>7.38176564955474</v>
      </c>
      <c r="AK47" s="33">
        <f t="shared" si="14"/>
        <v>161.39843505885747</v>
      </c>
      <c r="AL47" s="51">
        <f t="shared" si="15"/>
        <v>217.03113073058694</v>
      </c>
      <c r="AM47" s="13">
        <v>13620.414</v>
      </c>
      <c r="AN47" s="11">
        <f>AM47/166683*100</f>
        <v>8.171447598135382</v>
      </c>
      <c r="AO47" s="13">
        <v>7929.6849</v>
      </c>
      <c r="AP47" s="41">
        <f t="shared" si="42"/>
        <v>8.597541959406714</v>
      </c>
      <c r="AQ47" s="33">
        <f t="shared" si="16"/>
        <v>152.9525892379361</v>
      </c>
      <c r="AR47" s="40">
        <f t="shared" si="17"/>
        <v>175.84894618387082</v>
      </c>
      <c r="AS47" s="14">
        <v>19028.7901</v>
      </c>
      <c r="AT47" s="15">
        <f t="shared" si="43"/>
        <v>8.010671794159373</v>
      </c>
      <c r="AU47" s="14">
        <v>11035.526399999999</v>
      </c>
      <c r="AV47" s="55">
        <f t="shared" si="44"/>
        <v>7.98611011405083</v>
      </c>
      <c r="AW47" s="1">
        <f t="shared" si="18"/>
        <v>139.70786864481505</v>
      </c>
      <c r="AX47" s="40">
        <f t="shared" si="19"/>
        <v>139.16727510824543</v>
      </c>
      <c r="AY47" s="46">
        <f t="shared" si="30"/>
        <v>3.448871550999783</v>
      </c>
      <c r="AZ47" s="42">
        <f t="shared" si="31"/>
        <v>5.3112766958937385</v>
      </c>
      <c r="BB47" s="18" t="s">
        <v>6</v>
      </c>
      <c r="BC47" s="194">
        <v>5517.396</v>
      </c>
      <c r="BD47" s="8">
        <f t="shared" si="45"/>
        <v>7.477666192315511</v>
      </c>
      <c r="BE47" s="194">
        <v>2077.754</v>
      </c>
      <c r="BF47" s="42">
        <v>37.658235877939525</v>
      </c>
      <c r="BG47" s="34">
        <v>8904.9908</v>
      </c>
      <c r="BH47" s="8">
        <f t="shared" si="46"/>
        <v>8.103181036443878</v>
      </c>
      <c r="BI47" s="34">
        <v>4509.373</v>
      </c>
      <c r="BJ47" s="42">
        <v>50.63871598834218</v>
      </c>
      <c r="BK47" s="42">
        <f t="shared" si="20"/>
        <v>161.39843505885747</v>
      </c>
      <c r="BL47" s="22">
        <f t="shared" si="21"/>
        <v>217.03113073058694</v>
      </c>
      <c r="BM47" s="34">
        <v>13620.414</v>
      </c>
      <c r="BN47" s="8">
        <f>BM47/166683*100</f>
        <v>8.171447598135382</v>
      </c>
      <c r="BO47" s="34">
        <v>7929.6849</v>
      </c>
      <c r="BP47" s="42">
        <v>58.219118009188264</v>
      </c>
      <c r="BQ47" s="42">
        <f t="shared" si="22"/>
        <v>152.9525892379361</v>
      </c>
      <c r="BR47" s="22">
        <f t="shared" si="23"/>
        <v>175.84894618387082</v>
      </c>
      <c r="BS47" s="197">
        <v>19028.7901</v>
      </c>
      <c r="BT47" s="200">
        <f t="shared" si="48"/>
        <v>8.010671794159373</v>
      </c>
      <c r="BU47" s="197">
        <v>11035.526399999999</v>
      </c>
      <c r="BV47" s="199">
        <v>57.99384165785716</v>
      </c>
      <c r="BW47" s="42">
        <f t="shared" si="24"/>
        <v>139.70786864481505</v>
      </c>
      <c r="BX47" s="17">
        <f t="shared" si="25"/>
        <v>139.16727510824543</v>
      </c>
      <c r="BY47" s="42">
        <f t="shared" si="26"/>
        <v>3.448871550999783</v>
      </c>
      <c r="BZ47" s="42">
        <f t="shared" si="27"/>
        <v>5.3112766958937385</v>
      </c>
      <c r="CA47" s="42">
        <f t="shared" si="32"/>
        <v>3.448871550999783</v>
      </c>
    </row>
    <row r="48" spans="1:79" ht="12.75">
      <c r="A48" s="18" t="s">
        <v>7</v>
      </c>
      <c r="B48" s="10">
        <v>541.1458</v>
      </c>
      <c r="C48" s="8">
        <f t="shared" si="33"/>
        <v>0.7334089584603917</v>
      </c>
      <c r="D48" s="10">
        <v>224.375</v>
      </c>
      <c r="E48" s="40">
        <v>41.46294769357907</v>
      </c>
      <c r="F48" s="13">
        <v>746.9331</v>
      </c>
      <c r="G48" s="11">
        <f t="shared" si="34"/>
        <v>0.6796788752900496</v>
      </c>
      <c r="H48" s="13">
        <v>322.1467</v>
      </c>
      <c r="I48" s="40">
        <v>43.129257493074014</v>
      </c>
      <c r="J48" s="33">
        <f t="shared" si="8"/>
        <v>138.0280693299292</v>
      </c>
      <c r="K48" s="33">
        <f t="shared" si="9"/>
        <v>143.57513091922004</v>
      </c>
      <c r="L48" s="13">
        <v>817.2995000000001</v>
      </c>
      <c r="M48" s="11">
        <f t="shared" si="35"/>
        <v>0.4903316474985452</v>
      </c>
      <c r="N48" s="13">
        <v>496.8183</v>
      </c>
      <c r="O48" s="40">
        <v>60.787789543490476</v>
      </c>
      <c r="P48" s="33">
        <f t="shared" si="10"/>
        <v>109.42070983331709</v>
      </c>
      <c r="Q48" s="33">
        <f t="shared" si="11"/>
        <v>154.22113589864495</v>
      </c>
      <c r="R48" s="14">
        <v>1175.818</v>
      </c>
      <c r="S48" s="15">
        <f t="shared" si="36"/>
        <v>0.494991643618208</v>
      </c>
      <c r="T48" s="14">
        <v>799.4984999999999</v>
      </c>
      <c r="U48" s="30">
        <v>67.9950893760769</v>
      </c>
      <c r="V48" s="1">
        <f t="shared" si="12"/>
        <v>143.86623263564945</v>
      </c>
      <c r="W48" s="1">
        <f t="shared" si="13"/>
        <v>160.9237220126553</v>
      </c>
      <c r="X48" s="46">
        <f t="shared" si="28"/>
        <v>2.172830316709471</v>
      </c>
      <c r="Y48" s="46">
        <f t="shared" si="29"/>
        <v>3.5632245125348185</v>
      </c>
      <c r="AB48" s="18" t="s">
        <v>7</v>
      </c>
      <c r="AC48" s="10">
        <v>541.1458</v>
      </c>
      <c r="AD48" s="8">
        <f t="shared" si="37"/>
        <v>0.7334089584603917</v>
      </c>
      <c r="AE48" s="40">
        <v>224.375</v>
      </c>
      <c r="AF48" s="41">
        <f t="shared" si="38"/>
        <v>0.6110097489243506</v>
      </c>
      <c r="AG48" s="13">
        <v>746.9331</v>
      </c>
      <c r="AH48" s="11">
        <f t="shared" si="39"/>
        <v>0.6796788752900496</v>
      </c>
      <c r="AI48" s="40">
        <v>322.1467</v>
      </c>
      <c r="AJ48" s="41">
        <f t="shared" si="40"/>
        <v>0.5273485790990048</v>
      </c>
      <c r="AK48" s="33">
        <f t="shared" si="14"/>
        <v>138.0280693299292</v>
      </c>
      <c r="AL48" s="51">
        <f t="shared" si="15"/>
        <v>143.57513091922004</v>
      </c>
      <c r="AM48" s="13">
        <v>817.2995000000001</v>
      </c>
      <c r="AN48" s="11">
        <f t="shared" si="41"/>
        <v>0.4903316474985452</v>
      </c>
      <c r="AO48" s="13">
        <v>496.8183</v>
      </c>
      <c r="AP48" s="41">
        <f t="shared" si="42"/>
        <v>0.5386615274525111</v>
      </c>
      <c r="AQ48" s="33">
        <f t="shared" si="16"/>
        <v>109.42070983331709</v>
      </c>
      <c r="AR48" s="40">
        <f t="shared" si="17"/>
        <v>154.22113589864495</v>
      </c>
      <c r="AS48" s="14">
        <v>1175.818</v>
      </c>
      <c r="AT48" s="15">
        <f t="shared" si="43"/>
        <v>0.494991643618208</v>
      </c>
      <c r="AU48" s="14">
        <v>799.4984999999999</v>
      </c>
      <c r="AV48" s="55">
        <f t="shared" si="44"/>
        <v>0.5785753053899149</v>
      </c>
      <c r="AW48" s="1">
        <f t="shared" si="18"/>
        <v>143.86623263564945</v>
      </c>
      <c r="AX48" s="40">
        <f t="shared" si="19"/>
        <v>160.9237220126553</v>
      </c>
      <c r="AY48" s="46">
        <f t="shared" si="30"/>
        <v>2.172830316709471</v>
      </c>
      <c r="AZ48" s="42">
        <f t="shared" si="31"/>
        <v>3.5632245125348185</v>
      </c>
      <c r="BB48" s="18" t="s">
        <v>7</v>
      </c>
      <c r="BC48" s="194">
        <v>541.1458</v>
      </c>
      <c r="BD48" s="8">
        <f t="shared" si="45"/>
        <v>0.7334089584603917</v>
      </c>
      <c r="BE48" s="194">
        <v>224.375</v>
      </c>
      <c r="BF48" s="42">
        <v>41.46294769357907</v>
      </c>
      <c r="BG48" s="34">
        <v>746.9331</v>
      </c>
      <c r="BH48" s="8">
        <f t="shared" si="46"/>
        <v>0.6796788752900496</v>
      </c>
      <c r="BI48" s="34">
        <v>322.1467</v>
      </c>
      <c r="BJ48" s="42">
        <v>43.129257493074014</v>
      </c>
      <c r="BK48" s="42">
        <f t="shared" si="20"/>
        <v>138.0280693299292</v>
      </c>
      <c r="BL48" s="22">
        <f t="shared" si="21"/>
        <v>143.57513091922004</v>
      </c>
      <c r="BM48" s="34">
        <v>817.2995000000001</v>
      </c>
      <c r="BN48" s="8">
        <f t="shared" si="47"/>
        <v>0.4903316474985452</v>
      </c>
      <c r="BO48" s="34">
        <v>496.8183</v>
      </c>
      <c r="BP48" s="42">
        <v>60.787789543490476</v>
      </c>
      <c r="BQ48" s="42">
        <f t="shared" si="22"/>
        <v>109.42070983331709</v>
      </c>
      <c r="BR48" s="22">
        <f t="shared" si="23"/>
        <v>154.22113589864495</v>
      </c>
      <c r="BS48" s="197">
        <v>1175.818</v>
      </c>
      <c r="BT48" s="200">
        <f t="shared" si="48"/>
        <v>0.494991643618208</v>
      </c>
      <c r="BU48" s="197">
        <v>799.4984999999999</v>
      </c>
      <c r="BV48" s="199">
        <v>67.9950893760769</v>
      </c>
      <c r="BW48" s="42">
        <f t="shared" si="24"/>
        <v>143.86623263564945</v>
      </c>
      <c r="BX48" s="17">
        <f t="shared" si="25"/>
        <v>160.9237220126553</v>
      </c>
      <c r="BY48" s="42">
        <f t="shared" si="26"/>
        <v>2.172830316709471</v>
      </c>
      <c r="BZ48" s="42">
        <f t="shared" si="27"/>
        <v>3.5632245125348185</v>
      </c>
      <c r="CA48" s="42">
        <f t="shared" si="32"/>
        <v>2.172830316709471</v>
      </c>
    </row>
    <row r="49" spans="1:79" ht="12.75">
      <c r="A49" s="18" t="s">
        <v>8</v>
      </c>
      <c r="B49" s="10">
        <v>497.7886000000001</v>
      </c>
      <c r="C49" s="8">
        <f t="shared" si="33"/>
        <v>0.6746474215626483</v>
      </c>
      <c r="D49" s="10">
        <v>261.9229</v>
      </c>
      <c r="E49" s="40">
        <v>52.617295775757015</v>
      </c>
      <c r="F49" s="13">
        <v>692.4098</v>
      </c>
      <c r="G49" s="11">
        <f t="shared" si="34"/>
        <v>0.630064880112835</v>
      </c>
      <c r="H49" s="13">
        <v>460.099</v>
      </c>
      <c r="I49" s="40">
        <v>66.44894396353142</v>
      </c>
      <c r="J49" s="33">
        <f t="shared" si="8"/>
        <v>139.0971589144468</v>
      </c>
      <c r="K49" s="33">
        <f t="shared" si="9"/>
        <v>175.66199824452156</v>
      </c>
      <c r="L49" s="13">
        <v>1123.1671999999999</v>
      </c>
      <c r="M49" s="11">
        <f t="shared" si="35"/>
        <v>0.6738342842401445</v>
      </c>
      <c r="N49" s="13">
        <v>750.9059</v>
      </c>
      <c r="O49" s="40">
        <v>66.85611011432671</v>
      </c>
      <c r="P49" s="33">
        <f t="shared" si="10"/>
        <v>162.2113378522372</v>
      </c>
      <c r="Q49" s="33">
        <f t="shared" si="11"/>
        <v>163.2052884270559</v>
      </c>
      <c r="R49" s="14">
        <v>1421.0697</v>
      </c>
      <c r="S49" s="15">
        <f t="shared" si="36"/>
        <v>0.5982368244907238</v>
      </c>
      <c r="T49" s="14">
        <v>1015.8815999999999</v>
      </c>
      <c r="U49" s="30">
        <v>71.48710580487361</v>
      </c>
      <c r="V49" s="1">
        <f t="shared" si="12"/>
        <v>126.52343302047997</v>
      </c>
      <c r="W49" s="1">
        <f t="shared" si="13"/>
        <v>135.28747077363488</v>
      </c>
      <c r="X49" s="46">
        <f t="shared" si="28"/>
        <v>2.854765456661723</v>
      </c>
      <c r="Y49" s="46">
        <f t="shared" si="29"/>
        <v>3.878552047186404</v>
      </c>
      <c r="AB49" s="18" t="s">
        <v>8</v>
      </c>
      <c r="AC49" s="10">
        <v>497.7886000000001</v>
      </c>
      <c r="AD49" s="8">
        <f t="shared" si="37"/>
        <v>0.6746474215626483</v>
      </c>
      <c r="AE49" s="40">
        <v>261.9229</v>
      </c>
      <c r="AF49" s="41">
        <f t="shared" si="38"/>
        <v>0.7132588094330374</v>
      </c>
      <c r="AG49" s="13">
        <v>692.4098</v>
      </c>
      <c r="AH49" s="11">
        <f t="shared" si="39"/>
        <v>0.630064880112835</v>
      </c>
      <c r="AI49" s="40">
        <v>460.099</v>
      </c>
      <c r="AJ49" s="41">
        <f t="shared" si="40"/>
        <v>0.7531741094814038</v>
      </c>
      <c r="AK49" s="33">
        <f t="shared" si="14"/>
        <v>139.0971589144468</v>
      </c>
      <c r="AL49" s="51">
        <f t="shared" si="15"/>
        <v>175.66199824452156</v>
      </c>
      <c r="AM49" s="13">
        <v>1123.1671999999999</v>
      </c>
      <c r="AN49" s="11">
        <f t="shared" si="41"/>
        <v>0.6738342842401445</v>
      </c>
      <c r="AO49" s="13">
        <v>750.9059</v>
      </c>
      <c r="AP49" s="41">
        <f t="shared" si="42"/>
        <v>0.8141489938416168</v>
      </c>
      <c r="AQ49" s="33">
        <f t="shared" si="16"/>
        <v>162.2113378522372</v>
      </c>
      <c r="AR49" s="40">
        <f t="shared" si="17"/>
        <v>163.2052884270559</v>
      </c>
      <c r="AS49" s="14">
        <v>1421.0697</v>
      </c>
      <c r="AT49" s="15">
        <f t="shared" si="43"/>
        <v>0.5982368244907238</v>
      </c>
      <c r="AU49" s="14">
        <v>1015.8815999999999</v>
      </c>
      <c r="AV49" s="55">
        <f t="shared" si="44"/>
        <v>0.7351658658021188</v>
      </c>
      <c r="AW49" s="1">
        <f t="shared" si="18"/>
        <v>126.52343302047997</v>
      </c>
      <c r="AX49" s="40">
        <f t="shared" si="19"/>
        <v>135.28747077363488</v>
      </c>
      <c r="AY49" s="46">
        <f t="shared" si="30"/>
        <v>2.854765456661723</v>
      </c>
      <c r="AZ49" s="42">
        <f t="shared" si="31"/>
        <v>3.878552047186404</v>
      </c>
      <c r="BB49" s="18" t="s">
        <v>8</v>
      </c>
      <c r="BC49" s="194">
        <v>497.7886000000001</v>
      </c>
      <c r="BD49" s="8">
        <f t="shared" si="45"/>
        <v>0.6746474215626483</v>
      </c>
      <c r="BE49" s="194">
        <v>261.9229</v>
      </c>
      <c r="BF49" s="42">
        <v>52.617295775757015</v>
      </c>
      <c r="BG49" s="34">
        <v>692.4098</v>
      </c>
      <c r="BH49" s="8">
        <f t="shared" si="46"/>
        <v>0.630064880112835</v>
      </c>
      <c r="BI49" s="34">
        <v>460.099</v>
      </c>
      <c r="BJ49" s="42">
        <v>66.44894396353142</v>
      </c>
      <c r="BK49" s="42">
        <f t="shared" si="20"/>
        <v>139.0971589144468</v>
      </c>
      <c r="BL49" s="22">
        <f t="shared" si="21"/>
        <v>175.66199824452156</v>
      </c>
      <c r="BM49" s="34">
        <v>1123.1671999999999</v>
      </c>
      <c r="BN49" s="8">
        <f t="shared" si="47"/>
        <v>0.6738342842401445</v>
      </c>
      <c r="BO49" s="34">
        <v>750.9059</v>
      </c>
      <c r="BP49" s="42">
        <v>66.85611011432671</v>
      </c>
      <c r="BQ49" s="42">
        <f t="shared" si="22"/>
        <v>162.2113378522372</v>
      </c>
      <c r="BR49" s="22">
        <f t="shared" si="23"/>
        <v>163.2052884270559</v>
      </c>
      <c r="BS49" s="197">
        <v>1421.0697</v>
      </c>
      <c r="BT49" s="200">
        <f t="shared" si="48"/>
        <v>0.5982368244907238</v>
      </c>
      <c r="BU49" s="197">
        <v>1015.8815999999999</v>
      </c>
      <c r="BV49" s="199">
        <v>71.48710580487361</v>
      </c>
      <c r="BW49" s="42">
        <f t="shared" si="24"/>
        <v>126.52343302047997</v>
      </c>
      <c r="BX49" s="17">
        <f t="shared" si="25"/>
        <v>135.28747077363488</v>
      </c>
      <c r="BY49" s="42">
        <f t="shared" si="26"/>
        <v>2.854765456661723</v>
      </c>
      <c r="BZ49" s="42">
        <f t="shared" si="27"/>
        <v>3.878552047186404</v>
      </c>
      <c r="CA49" s="42">
        <f t="shared" si="32"/>
        <v>2.854765456661723</v>
      </c>
    </row>
    <row r="50" spans="1:79" ht="12.75">
      <c r="A50" s="18" t="s">
        <v>9</v>
      </c>
      <c r="B50" s="10">
        <v>2539.6567</v>
      </c>
      <c r="C50" s="8">
        <f t="shared" si="33"/>
        <v>3.441968828352646</v>
      </c>
      <c r="D50" s="10">
        <v>1331.0436</v>
      </c>
      <c r="E50" s="40">
        <v>52.41037499280906</v>
      </c>
      <c r="F50" s="13">
        <v>3610.3406999999997</v>
      </c>
      <c r="G50" s="11">
        <f t="shared" si="34"/>
        <v>3.285263842758997</v>
      </c>
      <c r="H50" s="13">
        <v>2283.7445</v>
      </c>
      <c r="I50" s="40">
        <v>63.25565063707145</v>
      </c>
      <c r="J50" s="33">
        <f t="shared" si="8"/>
        <v>142.15861143752224</v>
      </c>
      <c r="K50" s="33">
        <f t="shared" si="9"/>
        <v>171.57548407880853</v>
      </c>
      <c r="L50" s="13">
        <v>4791.6343</v>
      </c>
      <c r="M50" s="11">
        <f t="shared" si="35"/>
        <v>2.874698859511768</v>
      </c>
      <c r="N50" s="13">
        <v>3121.929</v>
      </c>
      <c r="O50" s="40">
        <v>65.15374096892161</v>
      </c>
      <c r="P50" s="33">
        <f t="shared" si="10"/>
        <v>132.7197264236032</v>
      </c>
      <c r="Q50" s="33">
        <f t="shared" si="11"/>
        <v>136.70220114377943</v>
      </c>
      <c r="R50" s="14">
        <v>6044.7747</v>
      </c>
      <c r="S50" s="15">
        <f t="shared" si="36"/>
        <v>2.5447075687349234</v>
      </c>
      <c r="T50" s="14">
        <v>4122.4206</v>
      </c>
      <c r="U50" s="30">
        <v>68.19808519910595</v>
      </c>
      <c r="V50" s="1">
        <f t="shared" si="12"/>
        <v>126.15267195996157</v>
      </c>
      <c r="W50" s="1">
        <f t="shared" si="13"/>
        <v>132.0472246486067</v>
      </c>
      <c r="X50" s="46">
        <f t="shared" si="28"/>
        <v>2.3801542547069454</v>
      </c>
      <c r="Y50" s="46">
        <f t="shared" si="29"/>
        <v>3.097134158490376</v>
      </c>
      <c r="AB50" s="18" t="s">
        <v>9</v>
      </c>
      <c r="AC50" s="10">
        <v>2539.6567</v>
      </c>
      <c r="AD50" s="8">
        <f t="shared" si="37"/>
        <v>3.441968828352646</v>
      </c>
      <c r="AE50" s="40">
        <v>1331.0436</v>
      </c>
      <c r="AF50" s="41">
        <f t="shared" si="38"/>
        <v>3.624648984260116</v>
      </c>
      <c r="AG50" s="13">
        <v>3610.3406999999997</v>
      </c>
      <c r="AH50" s="11">
        <f t="shared" si="39"/>
        <v>3.285263842758997</v>
      </c>
      <c r="AI50" s="40">
        <v>2283.7445</v>
      </c>
      <c r="AJ50" s="41">
        <f t="shared" si="40"/>
        <v>3.7384502684651646</v>
      </c>
      <c r="AK50" s="33">
        <f t="shared" si="14"/>
        <v>142.15861143752224</v>
      </c>
      <c r="AL50" s="51">
        <f t="shared" si="15"/>
        <v>171.57548407880853</v>
      </c>
      <c r="AM50" s="13">
        <v>4791.6343</v>
      </c>
      <c r="AN50" s="11">
        <f t="shared" si="41"/>
        <v>2.874698859511768</v>
      </c>
      <c r="AO50" s="13">
        <v>3121.929</v>
      </c>
      <c r="AP50" s="41">
        <f t="shared" si="42"/>
        <v>3.3848653395784543</v>
      </c>
      <c r="AQ50" s="33">
        <f t="shared" si="16"/>
        <v>132.7197264236032</v>
      </c>
      <c r="AR50" s="40">
        <f t="shared" si="17"/>
        <v>136.70220114377943</v>
      </c>
      <c r="AS50" s="14">
        <v>6044.7747</v>
      </c>
      <c r="AT50" s="15">
        <f t="shared" si="43"/>
        <v>2.5447075687349234</v>
      </c>
      <c r="AU50" s="14">
        <v>4122.4206</v>
      </c>
      <c r="AV50" s="55">
        <f t="shared" si="44"/>
        <v>2.983283592890639</v>
      </c>
      <c r="AW50" s="1">
        <f t="shared" si="18"/>
        <v>126.15267195996157</v>
      </c>
      <c r="AX50" s="40">
        <f t="shared" si="19"/>
        <v>132.0472246486067</v>
      </c>
      <c r="AY50" s="46">
        <f t="shared" si="30"/>
        <v>2.3801542547069454</v>
      </c>
      <c r="AZ50" s="42">
        <f t="shared" si="31"/>
        <v>3.097134158490376</v>
      </c>
      <c r="BB50" s="18" t="s">
        <v>9</v>
      </c>
      <c r="BC50" s="194">
        <v>2539.6567</v>
      </c>
      <c r="BD50" s="8">
        <f t="shared" si="45"/>
        <v>3.441968828352646</v>
      </c>
      <c r="BE50" s="194">
        <v>1331.0436</v>
      </c>
      <c r="BF50" s="42">
        <v>52.41037499280906</v>
      </c>
      <c r="BG50" s="34">
        <v>3610.3406999999997</v>
      </c>
      <c r="BH50" s="8">
        <f t="shared" si="46"/>
        <v>3.285263842758997</v>
      </c>
      <c r="BI50" s="34">
        <v>2283.7445</v>
      </c>
      <c r="BJ50" s="42">
        <v>63.25565063707145</v>
      </c>
      <c r="BK50" s="42">
        <f t="shared" si="20"/>
        <v>142.15861143752224</v>
      </c>
      <c r="BL50" s="22">
        <f t="shared" si="21"/>
        <v>171.57548407880853</v>
      </c>
      <c r="BM50" s="34">
        <v>4791.6343</v>
      </c>
      <c r="BN50" s="8">
        <f t="shared" si="47"/>
        <v>2.874698859511768</v>
      </c>
      <c r="BO50" s="34">
        <v>3121.929</v>
      </c>
      <c r="BP50" s="42">
        <v>65.15374096892161</v>
      </c>
      <c r="BQ50" s="42">
        <f t="shared" si="22"/>
        <v>132.7197264236032</v>
      </c>
      <c r="BR50" s="22">
        <f t="shared" si="23"/>
        <v>136.70220114377943</v>
      </c>
      <c r="BS50" s="197">
        <v>6044.7747</v>
      </c>
      <c r="BT50" s="200">
        <f t="shared" si="48"/>
        <v>2.5447075687349234</v>
      </c>
      <c r="BU50" s="197">
        <v>4122.4206</v>
      </c>
      <c r="BV50" s="199">
        <v>68.19808519910595</v>
      </c>
      <c r="BW50" s="42">
        <f t="shared" si="24"/>
        <v>126.15267195996157</v>
      </c>
      <c r="BX50" s="17">
        <f t="shared" si="25"/>
        <v>132.0472246486067</v>
      </c>
      <c r="BY50" s="42">
        <f t="shared" si="26"/>
        <v>2.3801542547069454</v>
      </c>
      <c r="BZ50" s="42">
        <f t="shared" si="27"/>
        <v>3.097134158490376</v>
      </c>
      <c r="CA50" s="42">
        <f t="shared" si="32"/>
        <v>2.3801542547069454</v>
      </c>
    </row>
    <row r="51" spans="1:79" ht="12.75">
      <c r="A51" s="18" t="s">
        <v>10</v>
      </c>
      <c r="B51" s="10">
        <v>1171.4945</v>
      </c>
      <c r="C51" s="8">
        <f t="shared" si="33"/>
        <v>1.5877136274310497</v>
      </c>
      <c r="D51" s="10">
        <v>875.3562</v>
      </c>
      <c r="E51" s="40">
        <v>74.72132391573328</v>
      </c>
      <c r="F51" s="13">
        <v>1621.4462999999998</v>
      </c>
      <c r="G51" s="11">
        <f t="shared" si="34"/>
        <v>1.4754504754538422</v>
      </c>
      <c r="H51" s="13">
        <v>1303.0312</v>
      </c>
      <c r="I51" s="40">
        <v>80.36227903446448</v>
      </c>
      <c r="J51" s="33">
        <f t="shared" si="8"/>
        <v>138.40835787107835</v>
      </c>
      <c r="K51" s="33">
        <f t="shared" si="9"/>
        <v>148.85725376709505</v>
      </c>
      <c r="L51" s="13">
        <v>3694.4673000000003</v>
      </c>
      <c r="M51" s="11">
        <f t="shared" si="35"/>
        <v>2.2164631666096724</v>
      </c>
      <c r="N51" s="13">
        <v>2251.6284000000005</v>
      </c>
      <c r="O51" s="40">
        <v>60.945955591486765</v>
      </c>
      <c r="P51" s="33">
        <f t="shared" si="10"/>
        <v>227.8501175154552</v>
      </c>
      <c r="Q51" s="33">
        <f t="shared" si="11"/>
        <v>172.79926988701425</v>
      </c>
      <c r="R51" s="14">
        <v>4291.3338</v>
      </c>
      <c r="S51" s="15">
        <f t="shared" si="36"/>
        <v>1.806550308786199</v>
      </c>
      <c r="T51" s="14">
        <v>3672.9413</v>
      </c>
      <c r="U51" s="30">
        <v>85.58973669212122</v>
      </c>
      <c r="V51" s="1">
        <f t="shared" si="12"/>
        <v>116.15568501580728</v>
      </c>
      <c r="W51" s="1">
        <f t="shared" si="13"/>
        <v>163.1237774403627</v>
      </c>
      <c r="X51" s="46">
        <f t="shared" si="28"/>
        <v>3.663127569100837</v>
      </c>
      <c r="Y51" s="46">
        <f t="shared" si="29"/>
        <v>4.195939093137171</v>
      </c>
      <c r="AB51" s="18" t="s">
        <v>10</v>
      </c>
      <c r="AC51" s="10">
        <v>1171.4945</v>
      </c>
      <c r="AD51" s="8">
        <f t="shared" si="37"/>
        <v>1.5877136274310497</v>
      </c>
      <c r="AE51" s="40">
        <v>875.3562</v>
      </c>
      <c r="AF51" s="41">
        <f t="shared" si="38"/>
        <v>2.3837378138445615</v>
      </c>
      <c r="AG51" s="13">
        <v>1621.4462999999998</v>
      </c>
      <c r="AH51" s="11">
        <f t="shared" si="39"/>
        <v>1.4754504754538422</v>
      </c>
      <c r="AI51" s="40">
        <v>1303.0312</v>
      </c>
      <c r="AJ51" s="41">
        <f t="shared" si="40"/>
        <v>2.133039549502357</v>
      </c>
      <c r="AK51" s="33">
        <f t="shared" si="14"/>
        <v>138.40835787107835</v>
      </c>
      <c r="AL51" s="51">
        <f t="shared" si="15"/>
        <v>148.85725376709505</v>
      </c>
      <c r="AM51" s="13">
        <v>3694.4673000000003</v>
      </c>
      <c r="AN51" s="11">
        <f t="shared" si="41"/>
        <v>2.2164631666096724</v>
      </c>
      <c r="AO51" s="13">
        <v>2251.6284000000005</v>
      </c>
      <c r="AP51" s="41">
        <f t="shared" si="42"/>
        <v>2.441265938069217</v>
      </c>
      <c r="AQ51" s="33">
        <f t="shared" si="16"/>
        <v>227.8501175154552</v>
      </c>
      <c r="AR51" s="40">
        <f t="shared" si="17"/>
        <v>172.79926988701425</v>
      </c>
      <c r="AS51" s="14">
        <v>4291.3338</v>
      </c>
      <c r="AT51" s="15">
        <f t="shared" si="43"/>
        <v>1.806550308786199</v>
      </c>
      <c r="AU51" s="14">
        <v>3672.9413</v>
      </c>
      <c r="AV51" s="55">
        <f t="shared" si="44"/>
        <v>2.658007656458056</v>
      </c>
      <c r="AW51" s="1">
        <f t="shared" si="18"/>
        <v>116.15568501580728</v>
      </c>
      <c r="AX51" s="40">
        <f t="shared" si="19"/>
        <v>163.1237774403627</v>
      </c>
      <c r="AY51" s="46">
        <f t="shared" si="30"/>
        <v>3.663127569100837</v>
      </c>
      <c r="AZ51" s="42">
        <f t="shared" si="31"/>
        <v>4.195939093137171</v>
      </c>
      <c r="BB51" s="18" t="s">
        <v>10</v>
      </c>
      <c r="BC51" s="194">
        <v>1171.4945</v>
      </c>
      <c r="BD51" s="8">
        <f t="shared" si="45"/>
        <v>1.5877136274310497</v>
      </c>
      <c r="BE51" s="194">
        <v>875.3562</v>
      </c>
      <c r="BF51" s="42">
        <v>74.72132391573328</v>
      </c>
      <c r="BG51" s="34">
        <v>1621.4462999999998</v>
      </c>
      <c r="BH51" s="8">
        <f t="shared" si="46"/>
        <v>1.4754504754538422</v>
      </c>
      <c r="BI51" s="34">
        <v>1303.0312</v>
      </c>
      <c r="BJ51" s="42">
        <v>80.36227903446448</v>
      </c>
      <c r="BK51" s="42">
        <f t="shared" si="20"/>
        <v>138.40835787107835</v>
      </c>
      <c r="BL51" s="22">
        <f t="shared" si="21"/>
        <v>148.85725376709505</v>
      </c>
      <c r="BM51" s="34">
        <v>3694.4673000000003</v>
      </c>
      <c r="BN51" s="8">
        <f t="shared" si="47"/>
        <v>2.2164631666096724</v>
      </c>
      <c r="BO51" s="34">
        <v>2251.6284000000005</v>
      </c>
      <c r="BP51" s="42">
        <v>60.945955591486765</v>
      </c>
      <c r="BQ51" s="42">
        <f t="shared" si="22"/>
        <v>227.8501175154552</v>
      </c>
      <c r="BR51" s="22">
        <f t="shared" si="23"/>
        <v>172.79926988701425</v>
      </c>
      <c r="BS51" s="197">
        <v>4291.3338</v>
      </c>
      <c r="BT51" s="200">
        <f t="shared" si="48"/>
        <v>1.806550308786199</v>
      </c>
      <c r="BU51" s="197">
        <v>3672.9413</v>
      </c>
      <c r="BV51" s="199">
        <v>85.58973669212122</v>
      </c>
      <c r="BW51" s="42">
        <f t="shared" si="24"/>
        <v>116.15568501580728</v>
      </c>
      <c r="BX51" s="17">
        <f t="shared" si="25"/>
        <v>163.1237774403627</v>
      </c>
      <c r="BY51" s="42">
        <f t="shared" si="26"/>
        <v>3.663127569100837</v>
      </c>
      <c r="BZ51" s="42">
        <f t="shared" si="27"/>
        <v>4.195939093137171</v>
      </c>
      <c r="CA51" s="42">
        <f t="shared" si="32"/>
        <v>3.663127569100837</v>
      </c>
    </row>
    <row r="52" spans="1:79" ht="12.75">
      <c r="A52" s="18" t="s">
        <v>11</v>
      </c>
      <c r="B52" s="10">
        <v>541.0391</v>
      </c>
      <c r="C52" s="8">
        <f t="shared" si="33"/>
        <v>0.7332643491224503</v>
      </c>
      <c r="D52" s="10">
        <v>285.97619999999995</v>
      </c>
      <c r="E52" s="40">
        <v>52.85684528160718</v>
      </c>
      <c r="F52" s="13">
        <v>1050.472</v>
      </c>
      <c r="G52" s="11">
        <f t="shared" si="34"/>
        <v>0.9558869830292551</v>
      </c>
      <c r="H52" s="13">
        <v>681.3342</v>
      </c>
      <c r="I52" s="40">
        <v>64.85981539726905</v>
      </c>
      <c r="J52" s="33">
        <f t="shared" si="8"/>
        <v>194.1582410587331</v>
      </c>
      <c r="K52" s="33">
        <f t="shared" si="9"/>
        <v>238.24856753813782</v>
      </c>
      <c r="L52" s="13">
        <v>1303.456</v>
      </c>
      <c r="M52" s="11">
        <f t="shared" si="35"/>
        <v>0.7819969642974987</v>
      </c>
      <c r="N52" s="13">
        <v>938.0251</v>
      </c>
      <c r="O52" s="40">
        <v>71.96446216826652</v>
      </c>
      <c r="P52" s="33">
        <f t="shared" si="10"/>
        <v>124.08288845395212</v>
      </c>
      <c r="Q52" s="33">
        <f t="shared" si="11"/>
        <v>137.67474170531878</v>
      </c>
      <c r="R52" s="14">
        <v>2037.7689</v>
      </c>
      <c r="S52" s="15">
        <f t="shared" si="36"/>
        <v>0.8578526414165014</v>
      </c>
      <c r="T52" s="14">
        <v>1593.9397</v>
      </c>
      <c r="U52" s="30">
        <v>78.2198462249571</v>
      </c>
      <c r="V52" s="1">
        <f t="shared" si="12"/>
        <v>156.33584102570398</v>
      </c>
      <c r="W52" s="1">
        <f t="shared" si="13"/>
        <v>169.9250585085623</v>
      </c>
      <c r="X52" s="46">
        <f t="shared" si="28"/>
        <v>3.766398583762246</v>
      </c>
      <c r="Y52" s="46">
        <f t="shared" si="29"/>
        <v>5.573679557949228</v>
      </c>
      <c r="AB52" s="18" t="s">
        <v>11</v>
      </c>
      <c r="AC52" s="10">
        <v>541.0391</v>
      </c>
      <c r="AD52" s="8">
        <f t="shared" si="37"/>
        <v>0.7332643491224503</v>
      </c>
      <c r="AE52" s="40">
        <v>285.97619999999995</v>
      </c>
      <c r="AF52" s="41">
        <f t="shared" si="38"/>
        <v>0.7787598714666956</v>
      </c>
      <c r="AG52" s="13">
        <v>1050.472</v>
      </c>
      <c r="AH52" s="11">
        <f t="shared" si="39"/>
        <v>0.9558869830292551</v>
      </c>
      <c r="AI52" s="40">
        <v>681.3342</v>
      </c>
      <c r="AJ52" s="41">
        <f t="shared" si="40"/>
        <v>1.115332307490833</v>
      </c>
      <c r="AK52" s="33">
        <f t="shared" si="14"/>
        <v>194.1582410587331</v>
      </c>
      <c r="AL52" s="51">
        <f t="shared" si="15"/>
        <v>238.24856753813782</v>
      </c>
      <c r="AM52" s="13">
        <v>1303.456</v>
      </c>
      <c r="AN52" s="11">
        <f t="shared" si="41"/>
        <v>0.7819969642974987</v>
      </c>
      <c r="AO52" s="13">
        <v>938.0251</v>
      </c>
      <c r="AP52" s="41">
        <f t="shared" si="42"/>
        <v>1.0170278211466737</v>
      </c>
      <c r="AQ52" s="33">
        <f t="shared" si="16"/>
        <v>124.08288845395212</v>
      </c>
      <c r="AR52" s="40">
        <f t="shared" si="17"/>
        <v>137.67474170531878</v>
      </c>
      <c r="AS52" s="14">
        <v>2037.7689</v>
      </c>
      <c r="AT52" s="15">
        <f t="shared" si="43"/>
        <v>0.8578526414165014</v>
      </c>
      <c r="AU52" s="14">
        <v>1593.9397</v>
      </c>
      <c r="AV52" s="55">
        <f t="shared" si="44"/>
        <v>1.1534907804087302</v>
      </c>
      <c r="AW52" s="1">
        <f t="shared" si="18"/>
        <v>156.33584102570398</v>
      </c>
      <c r="AX52" s="40">
        <f t="shared" si="19"/>
        <v>169.9250585085623</v>
      </c>
      <c r="AY52" s="46">
        <f t="shared" si="30"/>
        <v>3.766398583762246</v>
      </c>
      <c r="AZ52" s="42">
        <f t="shared" si="31"/>
        <v>5.573679557949228</v>
      </c>
      <c r="BB52" s="18" t="s">
        <v>11</v>
      </c>
      <c r="BC52" s="194">
        <v>541.0391</v>
      </c>
      <c r="BD52" s="8">
        <f t="shared" si="45"/>
        <v>0.7332643491224503</v>
      </c>
      <c r="BE52" s="194">
        <v>285.97619999999995</v>
      </c>
      <c r="BF52" s="42">
        <v>52.85684528160718</v>
      </c>
      <c r="BG52" s="34">
        <v>1050.472</v>
      </c>
      <c r="BH52" s="8">
        <f t="shared" si="46"/>
        <v>0.9558869830292551</v>
      </c>
      <c r="BI52" s="34">
        <v>681.3342</v>
      </c>
      <c r="BJ52" s="42">
        <v>64.85981539726905</v>
      </c>
      <c r="BK52" s="42">
        <f t="shared" si="20"/>
        <v>194.1582410587331</v>
      </c>
      <c r="BL52" s="22">
        <f t="shared" si="21"/>
        <v>238.24856753813782</v>
      </c>
      <c r="BM52" s="34">
        <v>1303.456</v>
      </c>
      <c r="BN52" s="8">
        <f t="shared" si="47"/>
        <v>0.7819969642974987</v>
      </c>
      <c r="BO52" s="34">
        <v>938.0251</v>
      </c>
      <c r="BP52" s="42">
        <v>71.96446216826652</v>
      </c>
      <c r="BQ52" s="42">
        <f t="shared" si="22"/>
        <v>124.08288845395212</v>
      </c>
      <c r="BR52" s="22">
        <f t="shared" si="23"/>
        <v>137.67474170531878</v>
      </c>
      <c r="BS52" s="197">
        <v>2037.7689</v>
      </c>
      <c r="BT52" s="200">
        <f t="shared" si="48"/>
        <v>0.8578526414165014</v>
      </c>
      <c r="BU52" s="197">
        <v>1593.9397</v>
      </c>
      <c r="BV52" s="199">
        <v>78.2198462249571</v>
      </c>
      <c r="BW52" s="42">
        <f t="shared" si="24"/>
        <v>156.33584102570398</v>
      </c>
      <c r="BX52" s="17">
        <f t="shared" si="25"/>
        <v>169.9250585085623</v>
      </c>
      <c r="BY52" s="42">
        <f t="shared" si="26"/>
        <v>3.766398583762246</v>
      </c>
      <c r="BZ52" s="42">
        <f t="shared" si="27"/>
        <v>5.573679557949228</v>
      </c>
      <c r="CA52" s="42">
        <f t="shared" si="32"/>
        <v>3.766398583762246</v>
      </c>
    </row>
    <row r="53" spans="1:79" ht="12.75">
      <c r="A53" s="18" t="s">
        <v>12</v>
      </c>
      <c r="B53" s="10">
        <v>461.07400000000007</v>
      </c>
      <c r="C53" s="8">
        <f t="shared" si="33"/>
        <v>0.6248885274784849</v>
      </c>
      <c r="D53" s="10">
        <v>192.5413</v>
      </c>
      <c r="E53" s="40">
        <v>41.75930544771555</v>
      </c>
      <c r="F53" s="13">
        <v>565.6686</v>
      </c>
      <c r="G53" s="11">
        <f t="shared" si="34"/>
        <v>0.514735520269348</v>
      </c>
      <c r="H53" s="13">
        <v>318.4987</v>
      </c>
      <c r="I53" s="40">
        <v>56.30482229347713</v>
      </c>
      <c r="J53" s="33">
        <f t="shared" si="8"/>
        <v>122.68499199694622</v>
      </c>
      <c r="K53" s="33">
        <f t="shared" si="9"/>
        <v>165.41838036826385</v>
      </c>
      <c r="L53" s="13">
        <v>827.8475999999999</v>
      </c>
      <c r="M53" s="11">
        <f t="shared" si="35"/>
        <v>0.49665988733104155</v>
      </c>
      <c r="N53" s="13">
        <v>549.4218999999999</v>
      </c>
      <c r="O53" s="40">
        <v>66.36751740296161</v>
      </c>
      <c r="P53" s="33">
        <f t="shared" si="10"/>
        <v>146.34851572104233</v>
      </c>
      <c r="Q53" s="33">
        <f t="shared" si="11"/>
        <v>172.50365543093267</v>
      </c>
      <c r="R53" s="14">
        <v>1222.0438</v>
      </c>
      <c r="S53" s="15">
        <f t="shared" si="36"/>
        <v>0.5144516150760072</v>
      </c>
      <c r="T53" s="14">
        <v>746.1552</v>
      </c>
      <c r="U53" s="30">
        <v>61.05797517241199</v>
      </c>
      <c r="V53" s="1">
        <f t="shared" si="12"/>
        <v>147.61700100356637</v>
      </c>
      <c r="W53" s="1">
        <f t="shared" si="13"/>
        <v>135.80732766567917</v>
      </c>
      <c r="X53" s="46">
        <f t="shared" si="28"/>
        <v>2.6504287814971126</v>
      </c>
      <c r="Y53" s="46">
        <f t="shared" si="29"/>
        <v>3.875299481202215</v>
      </c>
      <c r="AB53" s="18" t="s">
        <v>12</v>
      </c>
      <c r="AC53" s="10">
        <v>461.07400000000007</v>
      </c>
      <c r="AD53" s="8">
        <f t="shared" si="37"/>
        <v>0.6248885274784849</v>
      </c>
      <c r="AE53" s="40">
        <v>192.5413</v>
      </c>
      <c r="AF53" s="41">
        <f t="shared" si="38"/>
        <v>0.5243213877239802</v>
      </c>
      <c r="AG53" s="13">
        <v>565.6686</v>
      </c>
      <c r="AH53" s="11">
        <f t="shared" si="39"/>
        <v>0.514735520269348</v>
      </c>
      <c r="AI53" s="40">
        <v>318.4987</v>
      </c>
      <c r="AJ53" s="41">
        <f t="shared" si="40"/>
        <v>0.5213768661602933</v>
      </c>
      <c r="AK53" s="33">
        <f t="shared" si="14"/>
        <v>122.68499199694622</v>
      </c>
      <c r="AL53" s="51">
        <f t="shared" si="15"/>
        <v>165.41838036826385</v>
      </c>
      <c r="AM53" s="13">
        <v>827.8475999999999</v>
      </c>
      <c r="AN53" s="11">
        <f t="shared" si="41"/>
        <v>0.49665988733104155</v>
      </c>
      <c r="AO53" s="13">
        <v>549.4218999999999</v>
      </c>
      <c r="AP53" s="41">
        <f t="shared" si="42"/>
        <v>0.5956955286668401</v>
      </c>
      <c r="AQ53" s="33">
        <f t="shared" si="16"/>
        <v>146.34851572104233</v>
      </c>
      <c r="AR53" s="40">
        <f t="shared" si="17"/>
        <v>172.50365543093267</v>
      </c>
      <c r="AS53" s="14">
        <v>1222.0438</v>
      </c>
      <c r="AT53" s="15">
        <f t="shared" si="43"/>
        <v>0.5144516150760072</v>
      </c>
      <c r="AU53" s="14">
        <v>746.1552</v>
      </c>
      <c r="AV53" s="55">
        <f t="shared" si="44"/>
        <v>0.5399722109650901</v>
      </c>
      <c r="AW53" s="1">
        <f t="shared" si="18"/>
        <v>147.61700100356637</v>
      </c>
      <c r="AX53" s="40">
        <f t="shared" si="19"/>
        <v>135.80732766567917</v>
      </c>
      <c r="AY53" s="46">
        <f t="shared" si="30"/>
        <v>2.6504287814971126</v>
      </c>
      <c r="AZ53" s="42">
        <f t="shared" si="31"/>
        <v>3.875299481202215</v>
      </c>
      <c r="BB53" s="18" t="s">
        <v>12</v>
      </c>
      <c r="BC53" s="194">
        <v>461.07400000000007</v>
      </c>
      <c r="BD53" s="8">
        <f t="shared" si="45"/>
        <v>0.6248885274784849</v>
      </c>
      <c r="BE53" s="194">
        <v>192.5413</v>
      </c>
      <c r="BF53" s="42">
        <v>41.75930544771555</v>
      </c>
      <c r="BG53" s="34">
        <v>565.6686</v>
      </c>
      <c r="BH53" s="8">
        <f t="shared" si="46"/>
        <v>0.514735520269348</v>
      </c>
      <c r="BI53" s="34">
        <v>318.4987</v>
      </c>
      <c r="BJ53" s="42">
        <v>56.30482229347713</v>
      </c>
      <c r="BK53" s="42">
        <f t="shared" si="20"/>
        <v>122.68499199694622</v>
      </c>
      <c r="BL53" s="22">
        <f t="shared" si="21"/>
        <v>165.41838036826385</v>
      </c>
      <c r="BM53" s="34">
        <v>827.8475999999999</v>
      </c>
      <c r="BN53" s="8">
        <f t="shared" si="47"/>
        <v>0.49665988733104155</v>
      </c>
      <c r="BO53" s="34">
        <v>549.4218999999999</v>
      </c>
      <c r="BP53" s="42">
        <v>66.36751740296161</v>
      </c>
      <c r="BQ53" s="42">
        <f t="shared" si="22"/>
        <v>146.34851572104233</v>
      </c>
      <c r="BR53" s="22">
        <f t="shared" si="23"/>
        <v>172.50365543093267</v>
      </c>
      <c r="BS53" s="197">
        <v>1222.0438</v>
      </c>
      <c r="BT53" s="200">
        <f t="shared" si="48"/>
        <v>0.5144516150760072</v>
      </c>
      <c r="BU53" s="197">
        <v>746.1552</v>
      </c>
      <c r="BV53" s="199">
        <v>61.05797517241199</v>
      </c>
      <c r="BW53" s="42">
        <f t="shared" si="24"/>
        <v>147.61700100356637</v>
      </c>
      <c r="BX53" s="17">
        <f t="shared" si="25"/>
        <v>135.80732766567917</v>
      </c>
      <c r="BY53" s="42">
        <f t="shared" si="26"/>
        <v>2.6504287814971126</v>
      </c>
      <c r="BZ53" s="42">
        <f t="shared" si="27"/>
        <v>3.875299481202215</v>
      </c>
      <c r="CA53" s="42">
        <f t="shared" si="32"/>
        <v>2.6504287814971126</v>
      </c>
    </row>
    <row r="54" spans="1:79" ht="12.75">
      <c r="A54" s="18" t="s">
        <v>13</v>
      </c>
      <c r="B54" s="10">
        <v>1224.1132</v>
      </c>
      <c r="C54" s="8">
        <f t="shared" si="33"/>
        <v>1.6590271735447586</v>
      </c>
      <c r="D54" s="10">
        <v>434.2303</v>
      </c>
      <c r="E54" s="40">
        <v>35.473051021751914</v>
      </c>
      <c r="F54" s="13">
        <v>1949.5843999999997</v>
      </c>
      <c r="G54" s="11">
        <f t="shared" si="34"/>
        <v>1.7740428590927702</v>
      </c>
      <c r="H54" s="13">
        <v>881.3059</v>
      </c>
      <c r="I54" s="40">
        <v>45.204808778732534</v>
      </c>
      <c r="J54" s="33">
        <f t="shared" si="8"/>
        <v>159.2650418278309</v>
      </c>
      <c r="K54" s="33">
        <f t="shared" si="9"/>
        <v>202.9581768015728</v>
      </c>
      <c r="L54" s="13">
        <v>2544.5906999999997</v>
      </c>
      <c r="M54" s="11">
        <f t="shared" si="35"/>
        <v>1.5266048127283525</v>
      </c>
      <c r="N54" s="13">
        <v>1358.1443</v>
      </c>
      <c r="O54" s="40">
        <v>53.37378227468961</v>
      </c>
      <c r="P54" s="33">
        <f t="shared" si="10"/>
        <v>130.51964818758296</v>
      </c>
      <c r="Q54" s="33">
        <f t="shared" si="11"/>
        <v>154.1058899072388</v>
      </c>
      <c r="R54" s="14">
        <v>3929.3655</v>
      </c>
      <c r="S54" s="15">
        <f t="shared" si="36"/>
        <v>1.6541701923441228</v>
      </c>
      <c r="T54" s="14">
        <v>1981.6576</v>
      </c>
      <c r="U54" s="30">
        <v>50.431999771973366</v>
      </c>
      <c r="V54" s="1">
        <f t="shared" si="12"/>
        <v>154.42033565555357</v>
      </c>
      <c r="W54" s="1">
        <f t="shared" si="13"/>
        <v>145.90920861649238</v>
      </c>
      <c r="X54" s="46">
        <f t="shared" si="28"/>
        <v>3.2099690616848178</v>
      </c>
      <c r="Y54" s="46">
        <f t="shared" si="29"/>
        <v>4.5636096790113445</v>
      </c>
      <c r="AB54" s="18" t="s">
        <v>13</v>
      </c>
      <c r="AC54" s="10">
        <v>1224.1132</v>
      </c>
      <c r="AD54" s="8">
        <f t="shared" si="37"/>
        <v>1.6590271735447586</v>
      </c>
      <c r="AE54" s="40">
        <v>434.2303</v>
      </c>
      <c r="AF54" s="41">
        <f t="shared" si="38"/>
        <v>1.182479984750286</v>
      </c>
      <c r="AG54" s="13">
        <v>1949.5843999999997</v>
      </c>
      <c r="AH54" s="11">
        <f t="shared" si="39"/>
        <v>1.7740428590927702</v>
      </c>
      <c r="AI54" s="40">
        <v>881.3059</v>
      </c>
      <c r="AJ54" s="41">
        <f t="shared" si="40"/>
        <v>1.442682523572551</v>
      </c>
      <c r="AK54" s="33">
        <f t="shared" si="14"/>
        <v>159.2650418278309</v>
      </c>
      <c r="AL54" s="51">
        <f t="shared" si="15"/>
        <v>202.9581768015728</v>
      </c>
      <c r="AM54" s="13">
        <v>2544.5906999999997</v>
      </c>
      <c r="AN54" s="11">
        <f t="shared" si="41"/>
        <v>1.5266048127283525</v>
      </c>
      <c r="AO54" s="13">
        <v>1358.1443</v>
      </c>
      <c r="AP54" s="41">
        <f t="shared" si="42"/>
        <v>1.472530466649319</v>
      </c>
      <c r="AQ54" s="33">
        <f t="shared" si="16"/>
        <v>130.51964818758296</v>
      </c>
      <c r="AR54" s="40">
        <f t="shared" si="17"/>
        <v>154.1058899072388</v>
      </c>
      <c r="AS54" s="14">
        <v>3929.3655</v>
      </c>
      <c r="AT54" s="15">
        <f t="shared" si="43"/>
        <v>1.6541701923441228</v>
      </c>
      <c r="AU54" s="14">
        <v>1981.6576</v>
      </c>
      <c r="AV54" s="55">
        <f t="shared" si="44"/>
        <v>1.4340716725525386</v>
      </c>
      <c r="AW54" s="1">
        <f t="shared" si="18"/>
        <v>154.42033565555357</v>
      </c>
      <c r="AX54" s="40">
        <f t="shared" si="19"/>
        <v>145.90920861649238</v>
      </c>
      <c r="AY54" s="46">
        <f t="shared" si="30"/>
        <v>3.2099690616848178</v>
      </c>
      <c r="AZ54" s="42">
        <f t="shared" si="31"/>
        <v>4.5636096790113445</v>
      </c>
      <c r="BB54" s="18" t="s">
        <v>13</v>
      </c>
      <c r="BC54" s="194">
        <v>1224.1132</v>
      </c>
      <c r="BD54" s="8">
        <f t="shared" si="45"/>
        <v>1.6590271735447586</v>
      </c>
      <c r="BE54" s="194">
        <v>434.2303</v>
      </c>
      <c r="BF54" s="42">
        <v>35.473051021751914</v>
      </c>
      <c r="BG54" s="34">
        <v>1949.5843999999997</v>
      </c>
      <c r="BH54" s="8">
        <f t="shared" si="46"/>
        <v>1.7740428590927702</v>
      </c>
      <c r="BI54" s="34">
        <v>881.3059</v>
      </c>
      <c r="BJ54" s="42">
        <v>45.204808778732534</v>
      </c>
      <c r="BK54" s="42">
        <f t="shared" si="20"/>
        <v>159.2650418278309</v>
      </c>
      <c r="BL54" s="22">
        <f t="shared" si="21"/>
        <v>202.9581768015728</v>
      </c>
      <c r="BM54" s="34">
        <v>2544.5906999999997</v>
      </c>
      <c r="BN54" s="8">
        <f t="shared" si="47"/>
        <v>1.5266048127283525</v>
      </c>
      <c r="BO54" s="34">
        <v>1358.1443</v>
      </c>
      <c r="BP54" s="42">
        <v>53.37378227468961</v>
      </c>
      <c r="BQ54" s="42">
        <f t="shared" si="22"/>
        <v>130.51964818758296</v>
      </c>
      <c r="BR54" s="22">
        <f t="shared" si="23"/>
        <v>154.1058899072388</v>
      </c>
      <c r="BS54" s="197">
        <v>3929.3655</v>
      </c>
      <c r="BT54" s="200">
        <f t="shared" si="48"/>
        <v>1.6541701923441228</v>
      </c>
      <c r="BU54" s="197">
        <v>1981.6576</v>
      </c>
      <c r="BV54" s="199">
        <v>50.431999771973366</v>
      </c>
      <c r="BW54" s="42">
        <f t="shared" si="24"/>
        <v>154.42033565555357</v>
      </c>
      <c r="BX54" s="17">
        <f t="shared" si="25"/>
        <v>145.90920861649238</v>
      </c>
      <c r="BY54" s="42">
        <f t="shared" si="26"/>
        <v>3.2099690616848178</v>
      </c>
      <c r="BZ54" s="42">
        <f t="shared" si="27"/>
        <v>4.5636096790113445</v>
      </c>
      <c r="CA54" s="42">
        <f t="shared" si="32"/>
        <v>3.2099690616848178</v>
      </c>
    </row>
    <row r="55" spans="1:79" ht="12.75">
      <c r="A55" s="18" t="s">
        <v>14</v>
      </c>
      <c r="B55" s="10">
        <v>2226.7257</v>
      </c>
      <c r="C55" s="8">
        <f t="shared" si="33"/>
        <v>3.0178568814799753</v>
      </c>
      <c r="D55" s="10">
        <v>999.5963999999999</v>
      </c>
      <c r="E55" s="40">
        <v>44.89086374671114</v>
      </c>
      <c r="F55" s="13">
        <v>3127.4756</v>
      </c>
      <c r="G55" s="11">
        <f t="shared" si="34"/>
        <v>2.8458761545111244</v>
      </c>
      <c r="H55" s="13">
        <v>1683.1101</v>
      </c>
      <c r="I55" s="40">
        <v>53.816889890363974</v>
      </c>
      <c r="J55" s="33">
        <f t="shared" si="8"/>
        <v>140.45176736407183</v>
      </c>
      <c r="K55" s="33">
        <f t="shared" si="9"/>
        <v>168.37896775138447</v>
      </c>
      <c r="L55" s="13">
        <v>4772.8341</v>
      </c>
      <c r="M55" s="11">
        <f t="shared" si="35"/>
        <v>2.8634198448552044</v>
      </c>
      <c r="N55" s="13">
        <v>2920.6558999999997</v>
      </c>
      <c r="O55" s="40">
        <v>61.19332536615928</v>
      </c>
      <c r="P55" s="33">
        <f t="shared" si="10"/>
        <v>152.60979494132582</v>
      </c>
      <c r="Q55" s="33">
        <f t="shared" si="11"/>
        <v>173.52732301945068</v>
      </c>
      <c r="R55" s="14">
        <v>6566.9967</v>
      </c>
      <c r="S55" s="15">
        <f t="shared" si="36"/>
        <v>2.7645507129235547</v>
      </c>
      <c r="T55" s="14">
        <v>4673.9234</v>
      </c>
      <c r="U55" s="30">
        <v>71.17292140560997</v>
      </c>
      <c r="V55" s="1">
        <f t="shared" si="12"/>
        <v>137.59113688866748</v>
      </c>
      <c r="W55" s="1">
        <f t="shared" si="13"/>
        <v>160.02992341549034</v>
      </c>
      <c r="X55" s="46">
        <f t="shared" si="28"/>
        <v>2.9491718265972318</v>
      </c>
      <c r="Y55" s="46">
        <f t="shared" si="29"/>
        <v>4.675810557140863</v>
      </c>
      <c r="AB55" s="18" t="s">
        <v>14</v>
      </c>
      <c r="AC55" s="10">
        <v>2226.7257</v>
      </c>
      <c r="AD55" s="8">
        <f t="shared" si="37"/>
        <v>3.0178568814799753</v>
      </c>
      <c r="AE55" s="40">
        <v>999.5963999999999</v>
      </c>
      <c r="AF55" s="41">
        <f t="shared" si="38"/>
        <v>2.722064157725614</v>
      </c>
      <c r="AG55" s="13">
        <v>3127.4756</v>
      </c>
      <c r="AH55" s="11">
        <f t="shared" si="39"/>
        <v>2.8458761545111244</v>
      </c>
      <c r="AI55" s="40">
        <v>1683.1101</v>
      </c>
      <c r="AJ55" s="41">
        <f t="shared" si="40"/>
        <v>2.755222138554217</v>
      </c>
      <c r="AK55" s="33">
        <f t="shared" si="14"/>
        <v>140.45176736407183</v>
      </c>
      <c r="AL55" s="51">
        <f t="shared" si="15"/>
        <v>168.37896775138447</v>
      </c>
      <c r="AM55" s="13">
        <v>4772.8341</v>
      </c>
      <c r="AN55" s="11">
        <f t="shared" si="41"/>
        <v>2.8634198448552044</v>
      </c>
      <c r="AO55" s="13">
        <v>2920.6558999999997</v>
      </c>
      <c r="AP55" s="41">
        <f t="shared" si="42"/>
        <v>3.1666405369069297</v>
      </c>
      <c r="AQ55" s="33">
        <f t="shared" si="16"/>
        <v>152.60979494132582</v>
      </c>
      <c r="AR55" s="40">
        <f t="shared" si="17"/>
        <v>173.52732301945068</v>
      </c>
      <c r="AS55" s="14">
        <v>6566.9967</v>
      </c>
      <c r="AT55" s="15">
        <f t="shared" si="43"/>
        <v>2.7645507129235547</v>
      </c>
      <c r="AU55" s="14">
        <v>4673.9234</v>
      </c>
      <c r="AV55" s="55">
        <f t="shared" si="44"/>
        <v>3.382391159613269</v>
      </c>
      <c r="AW55" s="1">
        <f t="shared" si="18"/>
        <v>137.59113688866748</v>
      </c>
      <c r="AX55" s="40">
        <f t="shared" si="19"/>
        <v>160.02992341549034</v>
      </c>
      <c r="AY55" s="46">
        <f t="shared" si="30"/>
        <v>2.9491718265972318</v>
      </c>
      <c r="AZ55" s="42">
        <f t="shared" si="31"/>
        <v>4.675810557140863</v>
      </c>
      <c r="BB55" s="18" t="s">
        <v>14</v>
      </c>
      <c r="BC55" s="194">
        <v>2226.7257</v>
      </c>
      <c r="BD55" s="8">
        <f t="shared" si="45"/>
        <v>3.0178568814799753</v>
      </c>
      <c r="BE55" s="194">
        <v>999.5963999999999</v>
      </c>
      <c r="BF55" s="42">
        <v>44.89086374671114</v>
      </c>
      <c r="BG55" s="34">
        <v>3127.4756</v>
      </c>
      <c r="BH55" s="8">
        <f t="shared" si="46"/>
        <v>2.8458761545111244</v>
      </c>
      <c r="BI55" s="34">
        <v>1683.1101</v>
      </c>
      <c r="BJ55" s="42">
        <v>53.816889890363974</v>
      </c>
      <c r="BK55" s="42">
        <f t="shared" si="20"/>
        <v>140.45176736407183</v>
      </c>
      <c r="BL55" s="22">
        <f t="shared" si="21"/>
        <v>168.37896775138447</v>
      </c>
      <c r="BM55" s="34">
        <v>4772.8341</v>
      </c>
      <c r="BN55" s="8">
        <f t="shared" si="47"/>
        <v>2.8634198448552044</v>
      </c>
      <c r="BO55" s="34">
        <v>2920.6558999999997</v>
      </c>
      <c r="BP55" s="42">
        <v>61.19332536615928</v>
      </c>
      <c r="BQ55" s="42">
        <f t="shared" si="22"/>
        <v>152.60979494132582</v>
      </c>
      <c r="BR55" s="22">
        <f t="shared" si="23"/>
        <v>173.52732301945068</v>
      </c>
      <c r="BS55" s="197">
        <v>6566.9967</v>
      </c>
      <c r="BT55" s="200">
        <f t="shared" si="48"/>
        <v>2.7645507129235547</v>
      </c>
      <c r="BU55" s="197">
        <v>4673.9234</v>
      </c>
      <c r="BV55" s="199">
        <v>71.17292140560997</v>
      </c>
      <c r="BW55" s="42">
        <f t="shared" si="24"/>
        <v>137.59113688866748</v>
      </c>
      <c r="BX55" s="17">
        <f t="shared" si="25"/>
        <v>160.02992341549034</v>
      </c>
      <c r="BY55" s="42">
        <f t="shared" si="26"/>
        <v>2.9491718265972318</v>
      </c>
      <c r="BZ55" s="42">
        <f t="shared" si="27"/>
        <v>4.675810557140863</v>
      </c>
      <c r="CA55" s="42">
        <f t="shared" si="32"/>
        <v>2.9491718265972318</v>
      </c>
    </row>
    <row r="56" spans="1:79" ht="12.75">
      <c r="A56" s="18" t="s">
        <v>15</v>
      </c>
      <c r="B56" s="10">
        <v>1209.1811</v>
      </c>
      <c r="C56" s="8">
        <f t="shared" si="33"/>
        <v>1.638789862438165</v>
      </c>
      <c r="D56" s="10">
        <v>654.8374</v>
      </c>
      <c r="E56" s="40">
        <v>54.15544454011065</v>
      </c>
      <c r="F56" s="13">
        <v>1754.813</v>
      </c>
      <c r="G56" s="11">
        <f t="shared" si="34"/>
        <v>1.5968087720096458</v>
      </c>
      <c r="H56" s="13">
        <v>1054.7818000000002</v>
      </c>
      <c r="I56" s="40">
        <v>60.107931728338016</v>
      </c>
      <c r="J56" s="33">
        <f t="shared" si="8"/>
        <v>145.12408439066738</v>
      </c>
      <c r="K56" s="33">
        <f t="shared" si="9"/>
        <v>161.07537535272118</v>
      </c>
      <c r="L56" s="13">
        <v>2476.2086000000004</v>
      </c>
      <c r="M56" s="11">
        <f t="shared" si="35"/>
        <v>1.4855795732018264</v>
      </c>
      <c r="N56" s="13">
        <v>1735.1013000000003</v>
      </c>
      <c r="O56" s="40">
        <v>70.07088578886285</v>
      </c>
      <c r="P56" s="33">
        <f t="shared" si="10"/>
        <v>141.109542726205</v>
      </c>
      <c r="Q56" s="33">
        <f t="shared" si="11"/>
        <v>164.49860056364264</v>
      </c>
      <c r="R56" s="14">
        <v>3377.7184</v>
      </c>
      <c r="S56" s="15">
        <f t="shared" si="36"/>
        <v>1.4219397751144005</v>
      </c>
      <c r="T56" s="14">
        <v>2126.2352</v>
      </c>
      <c r="U56" s="30">
        <v>62.94885920626183</v>
      </c>
      <c r="V56" s="1">
        <f t="shared" si="12"/>
        <v>136.40686006825112</v>
      </c>
      <c r="W56" s="1">
        <f t="shared" si="13"/>
        <v>122.54242446824284</v>
      </c>
      <c r="X56" s="46">
        <f t="shared" si="28"/>
        <v>2.7933933138716776</v>
      </c>
      <c r="Y56" s="46">
        <f t="shared" si="29"/>
        <v>3.2469666515687714</v>
      </c>
      <c r="AB56" s="18" t="s">
        <v>15</v>
      </c>
      <c r="AC56" s="10">
        <v>1209.1811</v>
      </c>
      <c r="AD56" s="8">
        <f t="shared" si="37"/>
        <v>1.638789862438165</v>
      </c>
      <c r="AE56" s="40">
        <v>654.8374</v>
      </c>
      <c r="AF56" s="41">
        <f t="shared" si="38"/>
        <v>1.7832291269538696</v>
      </c>
      <c r="AG56" s="13">
        <v>1754.813</v>
      </c>
      <c r="AH56" s="11">
        <f t="shared" si="39"/>
        <v>1.5968087720096458</v>
      </c>
      <c r="AI56" s="40">
        <v>1054.7818000000002</v>
      </c>
      <c r="AJ56" s="41">
        <f t="shared" si="40"/>
        <v>1.7266595730749086</v>
      </c>
      <c r="AK56" s="33">
        <f t="shared" si="14"/>
        <v>145.12408439066738</v>
      </c>
      <c r="AL56" s="51">
        <f t="shared" si="15"/>
        <v>161.07537535272118</v>
      </c>
      <c r="AM56" s="13">
        <v>2476.2086000000004</v>
      </c>
      <c r="AN56" s="11">
        <f t="shared" si="41"/>
        <v>1.4855795732018264</v>
      </c>
      <c r="AO56" s="13">
        <v>1735.1013000000003</v>
      </c>
      <c r="AP56" s="41">
        <f t="shared" si="42"/>
        <v>1.881235688264377</v>
      </c>
      <c r="AQ56" s="33">
        <f t="shared" si="16"/>
        <v>141.109542726205</v>
      </c>
      <c r="AR56" s="40">
        <f t="shared" si="17"/>
        <v>164.49860056364264</v>
      </c>
      <c r="AS56" s="14">
        <v>3377.7184</v>
      </c>
      <c r="AT56" s="15">
        <f t="shared" si="43"/>
        <v>1.4219397751144005</v>
      </c>
      <c r="AU56" s="14">
        <v>2126.2352</v>
      </c>
      <c r="AV56" s="55">
        <f t="shared" si="44"/>
        <v>1.5386985468650496</v>
      </c>
      <c r="AW56" s="1">
        <f t="shared" si="18"/>
        <v>136.40686006825112</v>
      </c>
      <c r="AX56" s="40">
        <f t="shared" si="19"/>
        <v>122.54242446824284</v>
      </c>
      <c r="AY56" s="46">
        <f t="shared" si="30"/>
        <v>2.7933933138716776</v>
      </c>
      <c r="AZ56" s="42">
        <f t="shared" si="31"/>
        <v>3.2469666515687714</v>
      </c>
      <c r="BB56" s="18" t="s">
        <v>15</v>
      </c>
      <c r="BC56" s="194">
        <v>1209.1811</v>
      </c>
      <c r="BD56" s="8">
        <f t="shared" si="45"/>
        <v>1.638789862438165</v>
      </c>
      <c r="BE56" s="194">
        <v>654.8374</v>
      </c>
      <c r="BF56" s="42">
        <v>54.15544454011065</v>
      </c>
      <c r="BG56" s="34">
        <v>1754.813</v>
      </c>
      <c r="BH56" s="8">
        <f t="shared" si="46"/>
        <v>1.5968087720096458</v>
      </c>
      <c r="BI56" s="34">
        <v>1054.7818000000002</v>
      </c>
      <c r="BJ56" s="42">
        <v>60.107931728338016</v>
      </c>
      <c r="BK56" s="42">
        <f t="shared" si="20"/>
        <v>145.12408439066738</v>
      </c>
      <c r="BL56" s="22">
        <f t="shared" si="21"/>
        <v>161.07537535272118</v>
      </c>
      <c r="BM56" s="34">
        <v>2476.2086000000004</v>
      </c>
      <c r="BN56" s="8">
        <f t="shared" si="47"/>
        <v>1.4855795732018264</v>
      </c>
      <c r="BO56" s="34">
        <v>1735.1013000000003</v>
      </c>
      <c r="BP56" s="42">
        <v>70.07088578886285</v>
      </c>
      <c r="BQ56" s="42">
        <f t="shared" si="22"/>
        <v>141.109542726205</v>
      </c>
      <c r="BR56" s="22">
        <f t="shared" si="23"/>
        <v>164.49860056364264</v>
      </c>
      <c r="BS56" s="197">
        <v>3377.7184</v>
      </c>
      <c r="BT56" s="200">
        <f t="shared" si="48"/>
        <v>1.4219397751144005</v>
      </c>
      <c r="BU56" s="197">
        <v>2126.2352</v>
      </c>
      <c r="BV56" s="199">
        <v>62.94885920626183</v>
      </c>
      <c r="BW56" s="42">
        <f t="shared" si="24"/>
        <v>136.40686006825112</v>
      </c>
      <c r="BX56" s="17">
        <f t="shared" si="25"/>
        <v>122.54242446824284</v>
      </c>
      <c r="BY56" s="42">
        <f t="shared" si="26"/>
        <v>2.7933933138716776</v>
      </c>
      <c r="BZ56" s="42">
        <f t="shared" si="27"/>
        <v>3.2469666515687714</v>
      </c>
      <c r="CA56" s="42">
        <f t="shared" si="32"/>
        <v>2.7933933138716776</v>
      </c>
    </row>
    <row r="57" spans="1:79" ht="12.75">
      <c r="A57" s="18" t="s">
        <v>16</v>
      </c>
      <c r="B57" s="10">
        <v>3243.9034</v>
      </c>
      <c r="C57" s="8">
        <f t="shared" si="33"/>
        <v>4.396426644982043</v>
      </c>
      <c r="D57" s="10">
        <v>1694.1079</v>
      </c>
      <c r="E57" s="40">
        <v>52.22436340120362</v>
      </c>
      <c r="F57" s="13">
        <v>4958.1088</v>
      </c>
      <c r="G57" s="11">
        <f t="shared" si="34"/>
        <v>4.511678238318395</v>
      </c>
      <c r="H57" s="13">
        <v>2832.0333</v>
      </c>
      <c r="I57" s="40">
        <v>57.11922457207878</v>
      </c>
      <c r="J57" s="33">
        <f t="shared" si="8"/>
        <v>152.8439102101499</v>
      </c>
      <c r="K57" s="33">
        <f t="shared" si="9"/>
        <v>167.16959409728273</v>
      </c>
      <c r="L57" s="13">
        <v>7521.0686000000005</v>
      </c>
      <c r="M57" s="11">
        <f t="shared" si="35"/>
        <v>4.512198964501479</v>
      </c>
      <c r="N57" s="13">
        <v>4106.4593</v>
      </c>
      <c r="O57" s="40">
        <v>54.5994129078945</v>
      </c>
      <c r="P57" s="33">
        <f t="shared" si="10"/>
        <v>151.69228638145256</v>
      </c>
      <c r="Q57" s="33">
        <f t="shared" si="11"/>
        <v>145.00038894316677</v>
      </c>
      <c r="R57" s="14">
        <v>10366.920699999999</v>
      </c>
      <c r="S57" s="15">
        <f t="shared" si="36"/>
        <v>4.364229086944258</v>
      </c>
      <c r="T57" s="14">
        <v>6870.8624</v>
      </c>
      <c r="U57" s="30">
        <v>66.27679133303297</v>
      </c>
      <c r="V57" s="1">
        <f t="shared" si="12"/>
        <v>137.8384010484893</v>
      </c>
      <c r="W57" s="1">
        <f t="shared" si="13"/>
        <v>167.31840980379374</v>
      </c>
      <c r="X57" s="46">
        <f t="shared" si="28"/>
        <v>3.1958167126678303</v>
      </c>
      <c r="Y57" s="46">
        <f t="shared" si="29"/>
        <v>4.055740723480482</v>
      </c>
      <c r="AB57" s="18" t="s">
        <v>16</v>
      </c>
      <c r="AC57" s="10">
        <v>3243.9034</v>
      </c>
      <c r="AD57" s="8">
        <f t="shared" si="37"/>
        <v>4.396426644982043</v>
      </c>
      <c r="AE57" s="40">
        <v>1694.1079</v>
      </c>
      <c r="AF57" s="41">
        <f t="shared" si="38"/>
        <v>4.61333233484015</v>
      </c>
      <c r="AG57" s="13">
        <v>4958.1088</v>
      </c>
      <c r="AH57" s="11">
        <f t="shared" si="39"/>
        <v>4.511678238318395</v>
      </c>
      <c r="AI57" s="40">
        <v>2832.0333</v>
      </c>
      <c r="AJ57" s="41">
        <f t="shared" si="40"/>
        <v>4.635989556050289</v>
      </c>
      <c r="AK57" s="33">
        <f t="shared" si="14"/>
        <v>152.8439102101499</v>
      </c>
      <c r="AL57" s="51">
        <f t="shared" si="15"/>
        <v>167.16959409728273</v>
      </c>
      <c r="AM57" s="13">
        <v>7521.0686000000005</v>
      </c>
      <c r="AN57" s="11">
        <f t="shared" si="41"/>
        <v>4.512198964501479</v>
      </c>
      <c r="AO57" s="13">
        <v>4106.4593</v>
      </c>
      <c r="AP57" s="41">
        <f t="shared" si="42"/>
        <v>4.452315140081534</v>
      </c>
      <c r="AQ57" s="33">
        <f t="shared" si="16"/>
        <v>151.69228638145256</v>
      </c>
      <c r="AR57" s="40">
        <f t="shared" si="17"/>
        <v>145.00038894316677</v>
      </c>
      <c r="AS57" s="14">
        <v>10366.920699999999</v>
      </c>
      <c r="AT57" s="15">
        <f t="shared" si="43"/>
        <v>4.364229086944258</v>
      </c>
      <c r="AU57" s="14">
        <v>6870.8624</v>
      </c>
      <c r="AV57" s="55">
        <f t="shared" si="44"/>
        <v>4.972256122271753</v>
      </c>
      <c r="AW57" s="1">
        <f t="shared" si="18"/>
        <v>137.8384010484893</v>
      </c>
      <c r="AX57" s="40">
        <f t="shared" si="19"/>
        <v>167.31840980379374</v>
      </c>
      <c r="AY57" s="46">
        <f t="shared" si="30"/>
        <v>3.1958167126678303</v>
      </c>
      <c r="AZ57" s="42">
        <f t="shared" si="31"/>
        <v>4.055740723480482</v>
      </c>
      <c r="BB57" s="18" t="s">
        <v>16</v>
      </c>
      <c r="BC57" s="194">
        <v>3243.9034</v>
      </c>
      <c r="BD57" s="8">
        <f t="shared" si="45"/>
        <v>4.396426644982043</v>
      </c>
      <c r="BE57" s="194">
        <v>1694.1079</v>
      </c>
      <c r="BF57" s="42">
        <v>52.22436340120362</v>
      </c>
      <c r="BG57" s="34">
        <v>4958.1088</v>
      </c>
      <c r="BH57" s="8">
        <f t="shared" si="46"/>
        <v>4.511678238318395</v>
      </c>
      <c r="BI57" s="34">
        <v>2832.0333</v>
      </c>
      <c r="BJ57" s="42">
        <v>57.11922457207878</v>
      </c>
      <c r="BK57" s="42">
        <f t="shared" si="20"/>
        <v>152.8439102101499</v>
      </c>
      <c r="BL57" s="22">
        <f t="shared" si="21"/>
        <v>167.16959409728273</v>
      </c>
      <c r="BM57" s="34">
        <v>7521.0686000000005</v>
      </c>
      <c r="BN57" s="8">
        <f t="shared" si="47"/>
        <v>4.512198964501479</v>
      </c>
      <c r="BO57" s="34">
        <v>4106.4593</v>
      </c>
      <c r="BP57" s="42">
        <v>54.5994129078945</v>
      </c>
      <c r="BQ57" s="42">
        <f t="shared" si="22"/>
        <v>151.69228638145256</v>
      </c>
      <c r="BR57" s="22">
        <f t="shared" si="23"/>
        <v>145.00038894316677</v>
      </c>
      <c r="BS57" s="197">
        <v>10366.920699999999</v>
      </c>
      <c r="BT57" s="200">
        <f t="shared" si="48"/>
        <v>4.364229086944258</v>
      </c>
      <c r="BU57" s="197">
        <v>6870.8624</v>
      </c>
      <c r="BV57" s="199">
        <v>66.27679133303297</v>
      </c>
      <c r="BW57" s="42">
        <f t="shared" si="24"/>
        <v>137.8384010484893</v>
      </c>
      <c r="BX57" s="17">
        <f t="shared" si="25"/>
        <v>167.31840980379374</v>
      </c>
      <c r="BY57" s="42">
        <f t="shared" si="26"/>
        <v>3.1958167126678303</v>
      </c>
      <c r="BZ57" s="42">
        <f t="shared" si="27"/>
        <v>4.055740723480482</v>
      </c>
      <c r="CA57" s="42">
        <f t="shared" si="32"/>
        <v>3.1958167126678303</v>
      </c>
    </row>
    <row r="58" spans="1:79" ht="12.75">
      <c r="A58" s="18" t="s">
        <v>17</v>
      </c>
      <c r="B58" s="10">
        <v>1599.114</v>
      </c>
      <c r="C58" s="8">
        <f t="shared" si="33"/>
        <v>2.1672616385444194</v>
      </c>
      <c r="D58" s="10">
        <v>844.1424</v>
      </c>
      <c r="E58" s="40">
        <v>52.788131427778126</v>
      </c>
      <c r="F58" s="13">
        <v>2833.5171</v>
      </c>
      <c r="G58" s="11">
        <f t="shared" si="34"/>
        <v>2.5783858228308842</v>
      </c>
      <c r="H58" s="13">
        <v>1574.39</v>
      </c>
      <c r="I58" s="40">
        <v>55.56310212491747</v>
      </c>
      <c r="J58" s="33">
        <f t="shared" si="8"/>
        <v>177.1929393401596</v>
      </c>
      <c r="K58" s="33">
        <f t="shared" si="9"/>
        <v>186.50763188770048</v>
      </c>
      <c r="L58" s="13">
        <v>3482.8287</v>
      </c>
      <c r="M58" s="11">
        <f t="shared" si="35"/>
        <v>2.0894924497399257</v>
      </c>
      <c r="N58" s="13">
        <v>2201.8864</v>
      </c>
      <c r="O58" s="40">
        <v>63.221208668689336</v>
      </c>
      <c r="P58" s="33">
        <f t="shared" si="10"/>
        <v>122.91539373452167</v>
      </c>
      <c r="Q58" s="33">
        <f t="shared" si="11"/>
        <v>139.8564777469369</v>
      </c>
      <c r="R58" s="14">
        <v>3909.0912</v>
      </c>
      <c r="S58" s="15">
        <f t="shared" si="36"/>
        <v>1.6456351902602897</v>
      </c>
      <c r="T58" s="14">
        <v>2490.9847</v>
      </c>
      <c r="U58" s="30">
        <v>63.72285967643835</v>
      </c>
      <c r="V58" s="1">
        <f t="shared" si="12"/>
        <v>112.23897402706025</v>
      </c>
      <c r="W58" s="1">
        <f t="shared" si="13"/>
        <v>113.12957380544246</v>
      </c>
      <c r="X58" s="46">
        <f t="shared" si="28"/>
        <v>2.4445356616226235</v>
      </c>
      <c r="Y58" s="46">
        <f t="shared" si="29"/>
        <v>2.950905795041216</v>
      </c>
      <c r="AB58" s="18" t="s">
        <v>17</v>
      </c>
      <c r="AC58" s="10">
        <v>1599.114</v>
      </c>
      <c r="AD58" s="8">
        <f t="shared" si="37"/>
        <v>2.1672616385444194</v>
      </c>
      <c r="AE58" s="40">
        <v>844.1424</v>
      </c>
      <c r="AF58" s="41">
        <f t="shared" si="38"/>
        <v>2.2987375415282387</v>
      </c>
      <c r="AG58" s="13">
        <v>2833.5171</v>
      </c>
      <c r="AH58" s="11">
        <f t="shared" si="39"/>
        <v>2.5783858228308842</v>
      </c>
      <c r="AI58" s="40">
        <v>1574.39</v>
      </c>
      <c r="AJ58" s="41">
        <f t="shared" si="40"/>
        <v>2.577249214248298</v>
      </c>
      <c r="AK58" s="33">
        <f t="shared" si="14"/>
        <v>177.1929393401596</v>
      </c>
      <c r="AL58" s="51">
        <f t="shared" si="15"/>
        <v>186.50763188770048</v>
      </c>
      <c r="AM58" s="13">
        <v>3482.8287</v>
      </c>
      <c r="AN58" s="11">
        <f t="shared" si="41"/>
        <v>2.0894924497399257</v>
      </c>
      <c r="AO58" s="13">
        <v>2201.8864</v>
      </c>
      <c r="AP58" s="41">
        <f t="shared" si="42"/>
        <v>2.3873345476624164</v>
      </c>
      <c r="AQ58" s="33">
        <f t="shared" si="16"/>
        <v>122.91539373452167</v>
      </c>
      <c r="AR58" s="40">
        <f t="shared" si="17"/>
        <v>139.8564777469369</v>
      </c>
      <c r="AS58" s="14">
        <v>3909.0912</v>
      </c>
      <c r="AT58" s="15">
        <f t="shared" si="43"/>
        <v>1.6456351902602897</v>
      </c>
      <c r="AU58" s="14">
        <v>2490.9847</v>
      </c>
      <c r="AV58" s="55">
        <f t="shared" si="44"/>
        <v>1.8026578330342151</v>
      </c>
      <c r="AW58" s="1">
        <f t="shared" si="18"/>
        <v>112.23897402706025</v>
      </c>
      <c r="AX58" s="40">
        <f t="shared" si="19"/>
        <v>113.12957380544246</v>
      </c>
      <c r="AY58" s="46">
        <f t="shared" si="30"/>
        <v>2.4445356616226235</v>
      </c>
      <c r="AZ58" s="42">
        <f t="shared" si="31"/>
        <v>2.950905795041216</v>
      </c>
      <c r="BB58" s="18" t="s">
        <v>17</v>
      </c>
      <c r="BC58" s="194">
        <v>1599.114</v>
      </c>
      <c r="BD58" s="8">
        <f t="shared" si="45"/>
        <v>2.1672616385444194</v>
      </c>
      <c r="BE58" s="194">
        <v>844.1424</v>
      </c>
      <c r="BF58" s="42">
        <v>52.788131427778126</v>
      </c>
      <c r="BG58" s="34">
        <v>2833.5171</v>
      </c>
      <c r="BH58" s="8">
        <f t="shared" si="46"/>
        <v>2.5783858228308842</v>
      </c>
      <c r="BI58" s="34">
        <v>1574.39</v>
      </c>
      <c r="BJ58" s="42">
        <v>55.56310212491747</v>
      </c>
      <c r="BK58" s="42">
        <f t="shared" si="20"/>
        <v>177.1929393401596</v>
      </c>
      <c r="BL58" s="22">
        <f t="shared" si="21"/>
        <v>186.50763188770048</v>
      </c>
      <c r="BM58" s="34">
        <v>3482.8287</v>
      </c>
      <c r="BN58" s="8">
        <f t="shared" si="47"/>
        <v>2.0894924497399257</v>
      </c>
      <c r="BO58" s="34">
        <v>2201.8864</v>
      </c>
      <c r="BP58" s="42">
        <v>63.221208668689336</v>
      </c>
      <c r="BQ58" s="42">
        <f t="shared" si="22"/>
        <v>122.91539373452167</v>
      </c>
      <c r="BR58" s="22">
        <f t="shared" si="23"/>
        <v>139.8564777469369</v>
      </c>
      <c r="BS58" s="197">
        <v>3909.0912</v>
      </c>
      <c r="BT58" s="200">
        <f t="shared" si="48"/>
        <v>1.6456351902602897</v>
      </c>
      <c r="BU58" s="197">
        <v>2490.9847</v>
      </c>
      <c r="BV58" s="199">
        <v>63.72285967643835</v>
      </c>
      <c r="BW58" s="42">
        <f t="shared" si="24"/>
        <v>112.23897402706025</v>
      </c>
      <c r="BX58" s="17">
        <f t="shared" si="25"/>
        <v>113.12957380544246</v>
      </c>
      <c r="BY58" s="42">
        <f t="shared" si="26"/>
        <v>2.4445356616226235</v>
      </c>
      <c r="BZ58" s="42">
        <f t="shared" si="27"/>
        <v>2.950905795041216</v>
      </c>
      <c r="CA58" s="42">
        <f t="shared" si="32"/>
        <v>2.4445356616226235</v>
      </c>
    </row>
    <row r="59" spans="1:79" ht="12.75">
      <c r="A59" s="18" t="s">
        <v>18</v>
      </c>
      <c r="B59" s="10">
        <v>670.4196</v>
      </c>
      <c r="C59" s="8">
        <f t="shared" si="33"/>
        <v>0.9086123195771498</v>
      </c>
      <c r="D59" s="10">
        <v>220.8525</v>
      </c>
      <c r="E59" s="40">
        <v>32.94242889080212</v>
      </c>
      <c r="F59" s="13">
        <v>957.3607</v>
      </c>
      <c r="G59" s="11">
        <f t="shared" si="34"/>
        <v>0.871159470403567</v>
      </c>
      <c r="H59" s="13">
        <v>580.2329</v>
      </c>
      <c r="I59" s="40">
        <v>60.607553662898425</v>
      </c>
      <c r="J59" s="33">
        <f t="shared" si="8"/>
        <v>142.80022541107093</v>
      </c>
      <c r="K59" s="33">
        <f t="shared" si="9"/>
        <v>262.7241711096773</v>
      </c>
      <c r="L59" s="13">
        <v>1410.568</v>
      </c>
      <c r="M59" s="11">
        <f t="shared" si="35"/>
        <v>0.8462578667290604</v>
      </c>
      <c r="N59" s="13">
        <v>727.5210000000001</v>
      </c>
      <c r="O59" s="40">
        <v>51.576457143505316</v>
      </c>
      <c r="P59" s="33">
        <f t="shared" si="10"/>
        <v>147.3392421477088</v>
      </c>
      <c r="Q59" s="33">
        <f t="shared" si="11"/>
        <v>125.38430688780318</v>
      </c>
      <c r="R59" s="14">
        <v>1662.8481000000002</v>
      </c>
      <c r="S59" s="15">
        <f t="shared" si="36"/>
        <v>0.7000198279890378</v>
      </c>
      <c r="T59" s="14">
        <v>1058.5064</v>
      </c>
      <c r="U59" s="30">
        <v>63.65622933327463</v>
      </c>
      <c r="V59" s="1">
        <f t="shared" si="12"/>
        <v>117.88500093579326</v>
      </c>
      <c r="W59" s="1">
        <f t="shared" si="13"/>
        <v>145.49496165746416</v>
      </c>
      <c r="X59" s="46">
        <f t="shared" si="28"/>
        <v>2.4803094957247676</v>
      </c>
      <c r="Y59" s="46">
        <f t="shared" si="29"/>
        <v>4.792820547650582</v>
      </c>
      <c r="AB59" s="18" t="s">
        <v>18</v>
      </c>
      <c r="AC59" s="10">
        <v>670.4196</v>
      </c>
      <c r="AD59" s="8">
        <f t="shared" si="37"/>
        <v>0.9086123195771498</v>
      </c>
      <c r="AE59" s="40">
        <v>220.8525</v>
      </c>
      <c r="AF59" s="41">
        <f t="shared" si="38"/>
        <v>0.6014174064593432</v>
      </c>
      <c r="AG59" s="13">
        <v>957.3607</v>
      </c>
      <c r="AH59" s="11">
        <f t="shared" si="39"/>
        <v>0.871159470403567</v>
      </c>
      <c r="AI59" s="40">
        <v>580.2329</v>
      </c>
      <c r="AJ59" s="41">
        <f t="shared" si="40"/>
        <v>0.949831227082242</v>
      </c>
      <c r="AK59" s="33">
        <f t="shared" si="14"/>
        <v>142.80022541107093</v>
      </c>
      <c r="AL59" s="51">
        <f t="shared" si="15"/>
        <v>262.7241711096773</v>
      </c>
      <c r="AM59" s="13">
        <v>1410.568</v>
      </c>
      <c r="AN59" s="11">
        <f t="shared" si="41"/>
        <v>0.8462578667290604</v>
      </c>
      <c r="AO59" s="13">
        <v>727.5210000000001</v>
      </c>
      <c r="AP59" s="41">
        <f t="shared" si="42"/>
        <v>0.7887945615404632</v>
      </c>
      <c r="AQ59" s="33">
        <f t="shared" si="16"/>
        <v>147.3392421477088</v>
      </c>
      <c r="AR59" s="40">
        <f t="shared" si="17"/>
        <v>125.38430688780318</v>
      </c>
      <c r="AS59" s="14">
        <v>1662.8481000000002</v>
      </c>
      <c r="AT59" s="15">
        <f t="shared" si="43"/>
        <v>0.7000198279890378</v>
      </c>
      <c r="AU59" s="14">
        <v>1058.5064</v>
      </c>
      <c r="AV59" s="55">
        <f t="shared" si="44"/>
        <v>0.7660122734904186</v>
      </c>
      <c r="AW59" s="1">
        <f t="shared" si="18"/>
        <v>117.88500093579326</v>
      </c>
      <c r="AX59" s="40">
        <f t="shared" si="19"/>
        <v>145.49496165746416</v>
      </c>
      <c r="AY59" s="46">
        <f t="shared" si="30"/>
        <v>2.4803094957247676</v>
      </c>
      <c r="AZ59" s="42">
        <f t="shared" si="31"/>
        <v>4.792820547650582</v>
      </c>
      <c r="BB59" s="18" t="s">
        <v>18</v>
      </c>
      <c r="BC59" s="194">
        <v>670.4196</v>
      </c>
      <c r="BD59" s="8">
        <f t="shared" si="45"/>
        <v>0.9086123195771498</v>
      </c>
      <c r="BE59" s="194">
        <v>220.8525</v>
      </c>
      <c r="BF59" s="42">
        <v>32.94242889080212</v>
      </c>
      <c r="BG59" s="34">
        <v>957.3607</v>
      </c>
      <c r="BH59" s="8">
        <f t="shared" si="46"/>
        <v>0.871159470403567</v>
      </c>
      <c r="BI59" s="34">
        <v>580.2329</v>
      </c>
      <c r="BJ59" s="42">
        <v>60.607553662898425</v>
      </c>
      <c r="BK59" s="42">
        <f t="shared" si="20"/>
        <v>142.80022541107093</v>
      </c>
      <c r="BL59" s="22">
        <f t="shared" si="21"/>
        <v>262.7241711096773</v>
      </c>
      <c r="BM59" s="34">
        <v>1410.568</v>
      </c>
      <c r="BN59" s="8">
        <f t="shared" si="47"/>
        <v>0.8462578667290604</v>
      </c>
      <c r="BO59" s="34">
        <v>727.5210000000001</v>
      </c>
      <c r="BP59" s="42">
        <v>51.576457143505316</v>
      </c>
      <c r="BQ59" s="42">
        <f t="shared" si="22"/>
        <v>147.3392421477088</v>
      </c>
      <c r="BR59" s="22">
        <f t="shared" si="23"/>
        <v>125.38430688780318</v>
      </c>
      <c r="BS59" s="197">
        <v>1662.8481000000002</v>
      </c>
      <c r="BT59" s="200">
        <f t="shared" si="48"/>
        <v>0.7000198279890378</v>
      </c>
      <c r="BU59" s="197">
        <v>1058.5064</v>
      </c>
      <c r="BV59" s="199">
        <v>63.65622933327463</v>
      </c>
      <c r="BW59" s="42">
        <f t="shared" si="24"/>
        <v>117.88500093579326</v>
      </c>
      <c r="BX59" s="17">
        <f t="shared" si="25"/>
        <v>145.49496165746416</v>
      </c>
      <c r="BY59" s="42">
        <f t="shared" si="26"/>
        <v>2.4803094957247676</v>
      </c>
      <c r="BZ59" s="42">
        <f t="shared" si="27"/>
        <v>4.792820547650582</v>
      </c>
      <c r="CA59" s="42">
        <f t="shared" si="32"/>
        <v>2.4803094957247676</v>
      </c>
    </row>
    <row r="60" spans="1:79" ht="12.75">
      <c r="A60" s="18" t="s">
        <v>19</v>
      </c>
      <c r="B60" s="10">
        <v>703.7006</v>
      </c>
      <c r="C60" s="8">
        <f t="shared" si="33"/>
        <v>0.9537176932980957</v>
      </c>
      <c r="D60" s="10">
        <v>342.7672</v>
      </c>
      <c r="E60" s="40">
        <v>48.70923799127072</v>
      </c>
      <c r="F60" s="13">
        <v>934.0217</v>
      </c>
      <c r="G60" s="11">
        <f t="shared" si="34"/>
        <v>0.8499219254743164</v>
      </c>
      <c r="H60" s="13">
        <v>493.1965</v>
      </c>
      <c r="I60" s="40">
        <v>52.80353764800111</v>
      </c>
      <c r="J60" s="33">
        <f t="shared" si="8"/>
        <v>132.72998488277543</v>
      </c>
      <c r="K60" s="33">
        <f t="shared" si="9"/>
        <v>143.88672545097666</v>
      </c>
      <c r="L60" s="13">
        <v>1458.3521</v>
      </c>
      <c r="M60" s="11">
        <f t="shared" si="35"/>
        <v>0.8749255172993048</v>
      </c>
      <c r="N60" s="13">
        <v>783.9901</v>
      </c>
      <c r="O60" s="40">
        <v>53.758629346095496</v>
      </c>
      <c r="P60" s="33">
        <f t="shared" si="10"/>
        <v>156.1368542079911</v>
      </c>
      <c r="Q60" s="33">
        <f t="shared" si="11"/>
        <v>158.96100235910026</v>
      </c>
      <c r="R60" s="14">
        <v>1811.4256</v>
      </c>
      <c r="S60" s="15">
        <f t="shared" si="36"/>
        <v>0.7625674509457235</v>
      </c>
      <c r="T60" s="14">
        <v>1042.9616</v>
      </c>
      <c r="U60" s="30">
        <v>57.57683892730676</v>
      </c>
      <c r="V60" s="1">
        <f t="shared" si="12"/>
        <v>124.21044273190267</v>
      </c>
      <c r="W60" s="1">
        <f t="shared" si="13"/>
        <v>133.03249620116378</v>
      </c>
      <c r="X60" s="46">
        <f t="shared" si="28"/>
        <v>2.5741424691125743</v>
      </c>
      <c r="Y60" s="46">
        <f t="shared" si="29"/>
        <v>3.042769553212793</v>
      </c>
      <c r="AB60" s="18" t="s">
        <v>19</v>
      </c>
      <c r="AC60" s="10">
        <v>703.7006</v>
      </c>
      <c r="AD60" s="8">
        <f t="shared" si="37"/>
        <v>0.9537176932980957</v>
      </c>
      <c r="AE60" s="40">
        <v>342.7672</v>
      </c>
      <c r="AF60" s="41">
        <f t="shared" si="38"/>
        <v>0.9334110342573934</v>
      </c>
      <c r="AG60" s="13">
        <v>934.0217</v>
      </c>
      <c r="AH60" s="11">
        <f t="shared" si="39"/>
        <v>0.8499219254743164</v>
      </c>
      <c r="AI60" s="40">
        <v>493.1965</v>
      </c>
      <c r="AJ60" s="41">
        <f t="shared" si="40"/>
        <v>0.8073541448402305</v>
      </c>
      <c r="AK60" s="33">
        <f t="shared" si="14"/>
        <v>132.72998488277543</v>
      </c>
      <c r="AL60" s="51">
        <f t="shared" si="15"/>
        <v>143.88672545097666</v>
      </c>
      <c r="AM60" s="13">
        <v>1458.3521</v>
      </c>
      <c r="AN60" s="11">
        <f t="shared" si="41"/>
        <v>0.8749255172993048</v>
      </c>
      <c r="AO60" s="13">
        <v>783.9901</v>
      </c>
      <c r="AP60" s="41">
        <f t="shared" si="42"/>
        <v>0.850019624425362</v>
      </c>
      <c r="AQ60" s="33">
        <f t="shared" si="16"/>
        <v>156.1368542079911</v>
      </c>
      <c r="AR60" s="40">
        <f t="shared" si="17"/>
        <v>158.96100235910026</v>
      </c>
      <c r="AS60" s="14">
        <v>1811.4256</v>
      </c>
      <c r="AT60" s="15">
        <f t="shared" si="43"/>
        <v>0.7625674509457235</v>
      </c>
      <c r="AU60" s="14">
        <v>1042.9616</v>
      </c>
      <c r="AV60" s="55">
        <f t="shared" si="44"/>
        <v>0.7547629247959243</v>
      </c>
      <c r="AW60" s="1">
        <f t="shared" si="18"/>
        <v>124.21044273190267</v>
      </c>
      <c r="AX60" s="40">
        <f t="shared" si="19"/>
        <v>133.03249620116378</v>
      </c>
      <c r="AY60" s="46">
        <f t="shared" si="30"/>
        <v>2.5741424691125743</v>
      </c>
      <c r="AZ60" s="42">
        <f t="shared" si="31"/>
        <v>3.042769553212793</v>
      </c>
      <c r="BB60" s="18" t="s">
        <v>19</v>
      </c>
      <c r="BC60" s="194">
        <v>703.7006</v>
      </c>
      <c r="BD60" s="8">
        <f t="shared" si="45"/>
        <v>0.9537176932980957</v>
      </c>
      <c r="BE60" s="194">
        <v>342.7672</v>
      </c>
      <c r="BF60" s="42">
        <v>48.70923799127072</v>
      </c>
      <c r="BG60" s="34">
        <v>934.0217</v>
      </c>
      <c r="BH60" s="8">
        <f t="shared" si="46"/>
        <v>0.8499219254743164</v>
      </c>
      <c r="BI60" s="34">
        <v>493.1965</v>
      </c>
      <c r="BJ60" s="42">
        <v>52.80353764800111</v>
      </c>
      <c r="BK60" s="42">
        <f t="shared" si="20"/>
        <v>132.72998488277543</v>
      </c>
      <c r="BL60" s="22">
        <f t="shared" si="21"/>
        <v>143.88672545097666</v>
      </c>
      <c r="BM60" s="34">
        <v>1458.3521</v>
      </c>
      <c r="BN60" s="8">
        <f t="shared" si="47"/>
        <v>0.8749255172993048</v>
      </c>
      <c r="BO60" s="34">
        <v>783.9901</v>
      </c>
      <c r="BP60" s="42">
        <v>53.758629346095496</v>
      </c>
      <c r="BQ60" s="42">
        <f t="shared" si="22"/>
        <v>156.1368542079911</v>
      </c>
      <c r="BR60" s="22">
        <f t="shared" si="23"/>
        <v>158.96100235910026</v>
      </c>
      <c r="BS60" s="197">
        <v>1811.4256</v>
      </c>
      <c r="BT60" s="200">
        <f t="shared" si="48"/>
        <v>0.7625674509457235</v>
      </c>
      <c r="BU60" s="197">
        <v>1042.9616</v>
      </c>
      <c r="BV60" s="199">
        <v>57.57683892730676</v>
      </c>
      <c r="BW60" s="42">
        <f t="shared" si="24"/>
        <v>124.21044273190267</v>
      </c>
      <c r="BX60" s="17">
        <f t="shared" si="25"/>
        <v>133.03249620116378</v>
      </c>
      <c r="BY60" s="42">
        <f t="shared" si="26"/>
        <v>2.5741424691125743</v>
      </c>
      <c r="BZ60" s="42">
        <f t="shared" si="27"/>
        <v>3.042769553212793</v>
      </c>
      <c r="CA60" s="42">
        <f t="shared" si="32"/>
        <v>2.5741424691125743</v>
      </c>
    </row>
    <row r="61" spans="1:79" ht="12.75">
      <c r="A61" s="18" t="s">
        <v>20</v>
      </c>
      <c r="B61" s="10">
        <v>441.8841</v>
      </c>
      <c r="C61" s="8">
        <f t="shared" si="33"/>
        <v>0.5988806668021955</v>
      </c>
      <c r="D61" s="10">
        <v>214.0727</v>
      </c>
      <c r="E61" s="40">
        <v>48.44544078413321</v>
      </c>
      <c r="F61" s="13">
        <v>646.6895</v>
      </c>
      <c r="G61" s="11">
        <f t="shared" si="34"/>
        <v>0.5884612584739979</v>
      </c>
      <c r="H61" s="13">
        <v>407.2053</v>
      </c>
      <c r="I61" s="40">
        <v>62.96766840964637</v>
      </c>
      <c r="J61" s="33">
        <f t="shared" si="8"/>
        <v>146.348216647759</v>
      </c>
      <c r="K61" s="33">
        <f t="shared" si="9"/>
        <v>190.21822960143913</v>
      </c>
      <c r="L61" s="13">
        <v>963.9529</v>
      </c>
      <c r="M61" s="11">
        <f t="shared" si="35"/>
        <v>0.5783150651236179</v>
      </c>
      <c r="N61" s="13">
        <v>652.0544</v>
      </c>
      <c r="O61" s="40">
        <v>67.64380292854557</v>
      </c>
      <c r="P61" s="33">
        <f t="shared" si="10"/>
        <v>149.05961825574715</v>
      </c>
      <c r="Q61" s="33">
        <f t="shared" si="11"/>
        <v>160.12915352526107</v>
      </c>
      <c r="R61" s="14">
        <v>1300.6897</v>
      </c>
      <c r="S61" s="15">
        <f t="shared" si="36"/>
        <v>0.5475596839309093</v>
      </c>
      <c r="T61" s="14">
        <v>894.5882999999999</v>
      </c>
      <c r="U61" s="30">
        <v>68.77799524360037</v>
      </c>
      <c r="V61" s="1">
        <f t="shared" si="12"/>
        <v>134.93291010380278</v>
      </c>
      <c r="W61" s="1">
        <f t="shared" si="13"/>
        <v>137.19534750474807</v>
      </c>
      <c r="X61" s="46">
        <f t="shared" si="28"/>
        <v>2.943508716425868</v>
      </c>
      <c r="Y61" s="46">
        <f t="shared" si="29"/>
        <v>4.178899504700973</v>
      </c>
      <c r="AB61" s="18" t="s">
        <v>20</v>
      </c>
      <c r="AC61" s="10">
        <v>441.8841</v>
      </c>
      <c r="AD61" s="8">
        <f t="shared" si="37"/>
        <v>0.5988806668021955</v>
      </c>
      <c r="AE61" s="40">
        <v>214.0727</v>
      </c>
      <c r="AF61" s="41">
        <f t="shared" si="38"/>
        <v>0.5829549044169707</v>
      </c>
      <c r="AG61" s="13">
        <v>646.6895</v>
      </c>
      <c r="AH61" s="11">
        <f t="shared" si="39"/>
        <v>0.5884612584739979</v>
      </c>
      <c r="AI61" s="40">
        <v>407.2053</v>
      </c>
      <c r="AJ61" s="41">
        <f t="shared" si="40"/>
        <v>0.6665880369303301</v>
      </c>
      <c r="AK61" s="33">
        <f t="shared" si="14"/>
        <v>146.348216647759</v>
      </c>
      <c r="AL61" s="51">
        <f t="shared" si="15"/>
        <v>190.21822960143913</v>
      </c>
      <c r="AM61" s="13">
        <v>963.9529</v>
      </c>
      <c r="AN61" s="11">
        <f t="shared" si="41"/>
        <v>0.5783150651236179</v>
      </c>
      <c r="AO61" s="13">
        <v>652.0544</v>
      </c>
      <c r="AP61" s="41">
        <f t="shared" si="42"/>
        <v>0.7069719836932952</v>
      </c>
      <c r="AQ61" s="33">
        <f t="shared" si="16"/>
        <v>149.05961825574715</v>
      </c>
      <c r="AR61" s="40">
        <f t="shared" si="17"/>
        <v>160.12915352526107</v>
      </c>
      <c r="AS61" s="14">
        <v>1300.6897</v>
      </c>
      <c r="AT61" s="15">
        <f t="shared" si="43"/>
        <v>0.5475596839309093</v>
      </c>
      <c r="AU61" s="14">
        <v>894.5882999999999</v>
      </c>
      <c r="AV61" s="55">
        <f t="shared" si="44"/>
        <v>0.6473892056967521</v>
      </c>
      <c r="AW61" s="1">
        <f t="shared" si="18"/>
        <v>134.93291010380278</v>
      </c>
      <c r="AX61" s="40">
        <f t="shared" si="19"/>
        <v>137.19534750474807</v>
      </c>
      <c r="AY61" s="46">
        <f t="shared" si="30"/>
        <v>2.943508716425868</v>
      </c>
      <c r="AZ61" s="42">
        <f t="shared" si="31"/>
        <v>4.178899504700973</v>
      </c>
      <c r="BB61" s="18" t="s">
        <v>20</v>
      </c>
      <c r="BC61" s="194">
        <v>441.8841</v>
      </c>
      <c r="BD61" s="8">
        <f t="shared" si="45"/>
        <v>0.5988806668021955</v>
      </c>
      <c r="BE61" s="194">
        <v>214.0727</v>
      </c>
      <c r="BF61" s="42">
        <v>48.44544078413321</v>
      </c>
      <c r="BG61" s="34">
        <v>646.6895</v>
      </c>
      <c r="BH61" s="8">
        <f t="shared" si="46"/>
        <v>0.5884612584739979</v>
      </c>
      <c r="BI61" s="34">
        <v>407.2053</v>
      </c>
      <c r="BJ61" s="42">
        <v>62.96766840964637</v>
      </c>
      <c r="BK61" s="42">
        <f t="shared" si="20"/>
        <v>146.348216647759</v>
      </c>
      <c r="BL61" s="22">
        <f t="shared" si="21"/>
        <v>190.21822960143913</v>
      </c>
      <c r="BM61" s="34">
        <v>963.9529</v>
      </c>
      <c r="BN61" s="8">
        <f t="shared" si="47"/>
        <v>0.5783150651236179</v>
      </c>
      <c r="BO61" s="34">
        <v>652.0544</v>
      </c>
      <c r="BP61" s="42">
        <v>67.64380292854557</v>
      </c>
      <c r="BQ61" s="42">
        <f t="shared" si="22"/>
        <v>149.05961825574715</v>
      </c>
      <c r="BR61" s="22">
        <f t="shared" si="23"/>
        <v>160.12915352526107</v>
      </c>
      <c r="BS61" s="197">
        <v>1300.6897</v>
      </c>
      <c r="BT61" s="200">
        <f t="shared" si="48"/>
        <v>0.5475596839309093</v>
      </c>
      <c r="BU61" s="197">
        <v>894.5882999999999</v>
      </c>
      <c r="BV61" s="199">
        <v>68.77799524360037</v>
      </c>
      <c r="BW61" s="42">
        <f t="shared" si="24"/>
        <v>134.93291010380278</v>
      </c>
      <c r="BX61" s="17">
        <f t="shared" si="25"/>
        <v>137.19534750474807</v>
      </c>
      <c r="BY61" s="42">
        <f t="shared" si="26"/>
        <v>2.943508716425868</v>
      </c>
      <c r="BZ61" s="42">
        <f t="shared" si="27"/>
        <v>4.178899504700973</v>
      </c>
      <c r="CA61" s="42">
        <f t="shared" si="32"/>
        <v>2.943508716425868</v>
      </c>
    </row>
    <row r="62" spans="1:79" ht="12.75">
      <c r="A62" s="18" t="s">
        <v>21</v>
      </c>
      <c r="B62" s="10">
        <v>4296.8518</v>
      </c>
      <c r="C62" s="8">
        <f t="shared" si="33"/>
        <v>5.823476045266653</v>
      </c>
      <c r="D62" s="10">
        <v>1996.9697</v>
      </c>
      <c r="E62" s="40">
        <v>46.47518213218338</v>
      </c>
      <c r="F62" s="13">
        <v>5400.676</v>
      </c>
      <c r="G62" s="11">
        <f t="shared" si="34"/>
        <v>4.914396469357114</v>
      </c>
      <c r="H62" s="13">
        <v>2739.8453</v>
      </c>
      <c r="I62" s="40">
        <v>50.731525090562734</v>
      </c>
      <c r="J62" s="33">
        <f t="shared" si="8"/>
        <v>125.68913826629999</v>
      </c>
      <c r="K62" s="33">
        <f t="shared" si="9"/>
        <v>137.20014379787534</v>
      </c>
      <c r="L62" s="13">
        <v>7250.139499999999</v>
      </c>
      <c r="M62" s="11">
        <f t="shared" si="35"/>
        <v>4.34965743357151</v>
      </c>
      <c r="N62" s="13">
        <v>4320.591399999999</v>
      </c>
      <c r="O62" s="40">
        <v>59.593217482229136</v>
      </c>
      <c r="P62" s="33">
        <f t="shared" si="10"/>
        <v>134.24503710276267</v>
      </c>
      <c r="Q62" s="33">
        <f t="shared" si="11"/>
        <v>157.69472093917125</v>
      </c>
      <c r="R62" s="14">
        <v>10024.9302</v>
      </c>
      <c r="S62" s="15">
        <f t="shared" si="36"/>
        <v>4.2202591530796525</v>
      </c>
      <c r="T62" s="14">
        <v>6629.4588</v>
      </c>
      <c r="U62" s="30">
        <v>66.12972527230164</v>
      </c>
      <c r="V62" s="1">
        <f t="shared" si="12"/>
        <v>138.27223876175074</v>
      </c>
      <c r="W62" s="1">
        <f t="shared" si="13"/>
        <v>153.4386889720699</v>
      </c>
      <c r="X62" s="46">
        <f t="shared" si="28"/>
        <v>2.3330872617016953</v>
      </c>
      <c r="Y62" s="46">
        <f t="shared" si="29"/>
        <v>3.319759333353931</v>
      </c>
      <c r="AB62" s="18" t="s">
        <v>21</v>
      </c>
      <c r="AC62" s="10">
        <v>4296.8518</v>
      </c>
      <c r="AD62" s="8">
        <f t="shared" si="37"/>
        <v>5.823476045266653</v>
      </c>
      <c r="AE62" s="40">
        <v>1996.9697</v>
      </c>
      <c r="AF62" s="41">
        <f t="shared" si="38"/>
        <v>5.438074451282611</v>
      </c>
      <c r="AG62" s="13">
        <v>5400.676</v>
      </c>
      <c r="AH62" s="11">
        <f t="shared" si="39"/>
        <v>4.914396469357114</v>
      </c>
      <c r="AI62" s="40">
        <v>2739.8453</v>
      </c>
      <c r="AJ62" s="41">
        <f t="shared" si="40"/>
        <v>4.485079393661603</v>
      </c>
      <c r="AK62" s="33">
        <f t="shared" si="14"/>
        <v>125.68913826629999</v>
      </c>
      <c r="AL62" s="51">
        <f t="shared" si="15"/>
        <v>137.20014379787534</v>
      </c>
      <c r="AM62" s="13">
        <v>7250.139499999999</v>
      </c>
      <c r="AN62" s="11">
        <f t="shared" si="41"/>
        <v>4.34965743357151</v>
      </c>
      <c r="AO62" s="13">
        <v>4320.591399999999</v>
      </c>
      <c r="AP62" s="41">
        <f t="shared" si="42"/>
        <v>4.684481958539335</v>
      </c>
      <c r="AQ62" s="33">
        <f t="shared" si="16"/>
        <v>134.24503710276267</v>
      </c>
      <c r="AR62" s="40">
        <f t="shared" si="17"/>
        <v>157.69472093917125</v>
      </c>
      <c r="AS62" s="14">
        <v>10024.9302</v>
      </c>
      <c r="AT62" s="15">
        <f t="shared" si="43"/>
        <v>4.2202591530796525</v>
      </c>
      <c r="AU62" s="14">
        <v>6629.4588</v>
      </c>
      <c r="AV62" s="55">
        <f t="shared" si="44"/>
        <v>4.797558906964627</v>
      </c>
      <c r="AW62" s="1">
        <f t="shared" si="18"/>
        <v>138.27223876175074</v>
      </c>
      <c r="AX62" s="40">
        <f t="shared" si="19"/>
        <v>153.4386889720699</v>
      </c>
      <c r="AY62" s="46">
        <f t="shared" si="30"/>
        <v>2.3330872617016953</v>
      </c>
      <c r="AZ62" s="42">
        <f t="shared" si="31"/>
        <v>3.319759333353931</v>
      </c>
      <c r="BB62" s="18" t="s">
        <v>21</v>
      </c>
      <c r="BC62" s="194">
        <v>4296.8518</v>
      </c>
      <c r="BD62" s="8">
        <f t="shared" si="45"/>
        <v>5.823476045266653</v>
      </c>
      <c r="BE62" s="194">
        <v>1996.9697</v>
      </c>
      <c r="BF62" s="42">
        <v>46.47518213218338</v>
      </c>
      <c r="BG62" s="34">
        <v>5400.676</v>
      </c>
      <c r="BH62" s="8">
        <f t="shared" si="46"/>
        <v>4.914396469357114</v>
      </c>
      <c r="BI62" s="34">
        <v>2739.8453</v>
      </c>
      <c r="BJ62" s="42">
        <v>50.731525090562734</v>
      </c>
      <c r="BK62" s="42">
        <f t="shared" si="20"/>
        <v>125.68913826629999</v>
      </c>
      <c r="BL62" s="22">
        <f t="shared" si="21"/>
        <v>137.20014379787534</v>
      </c>
      <c r="BM62" s="34">
        <v>7250.139499999999</v>
      </c>
      <c r="BN62" s="8">
        <f t="shared" si="47"/>
        <v>4.34965743357151</v>
      </c>
      <c r="BO62" s="34">
        <v>4320.591399999999</v>
      </c>
      <c r="BP62" s="42">
        <v>59.593217482229136</v>
      </c>
      <c r="BQ62" s="42">
        <f t="shared" si="22"/>
        <v>134.24503710276267</v>
      </c>
      <c r="BR62" s="22">
        <f t="shared" si="23"/>
        <v>157.69472093917125</v>
      </c>
      <c r="BS62" s="197">
        <v>10024.9302</v>
      </c>
      <c r="BT62" s="200">
        <f t="shared" si="48"/>
        <v>4.2202591530796525</v>
      </c>
      <c r="BU62" s="197">
        <v>6629.4588</v>
      </c>
      <c r="BV62" s="199">
        <v>66.12972527230164</v>
      </c>
      <c r="BW62" s="42">
        <f t="shared" si="24"/>
        <v>138.27223876175074</v>
      </c>
      <c r="BX62" s="17">
        <f t="shared" si="25"/>
        <v>153.4386889720699</v>
      </c>
      <c r="BY62" s="42">
        <f t="shared" si="26"/>
        <v>2.3330872617016953</v>
      </c>
      <c r="BZ62" s="42">
        <f t="shared" si="27"/>
        <v>3.319759333353931</v>
      </c>
      <c r="CA62" s="42">
        <f t="shared" si="32"/>
        <v>2.3330872617016953</v>
      </c>
    </row>
    <row r="63" spans="1:79" ht="12.75">
      <c r="A63" s="18" t="s">
        <v>22</v>
      </c>
      <c r="B63" s="10">
        <v>616.6081999999999</v>
      </c>
      <c r="C63" s="8">
        <f t="shared" si="33"/>
        <v>0.8356823202547942</v>
      </c>
      <c r="D63" s="10">
        <v>293.1501</v>
      </c>
      <c r="E63" s="40">
        <v>47.54236158390369</v>
      </c>
      <c r="F63" s="13">
        <v>1048.9357</v>
      </c>
      <c r="G63" s="11">
        <f t="shared" si="34"/>
        <v>0.9544890122389553</v>
      </c>
      <c r="H63" s="13">
        <v>579.5768</v>
      </c>
      <c r="I63" s="40">
        <v>55.25379677705698</v>
      </c>
      <c r="J63" s="33">
        <f t="shared" si="8"/>
        <v>170.11380970930975</v>
      </c>
      <c r="K63" s="33">
        <f t="shared" si="9"/>
        <v>197.70649916203337</v>
      </c>
      <c r="L63" s="13">
        <v>1521.969</v>
      </c>
      <c r="M63" s="11">
        <f t="shared" si="35"/>
        <v>0.9130919169921348</v>
      </c>
      <c r="N63" s="13">
        <v>868.5845</v>
      </c>
      <c r="O63" s="40">
        <v>57.06978920069988</v>
      </c>
      <c r="P63" s="33">
        <f t="shared" si="10"/>
        <v>145.09650114873583</v>
      </c>
      <c r="Q63" s="33">
        <f t="shared" si="11"/>
        <v>149.86529826590711</v>
      </c>
      <c r="R63" s="14">
        <v>2190.8768</v>
      </c>
      <c r="S63" s="15">
        <f t="shared" si="36"/>
        <v>0.9223074559132451</v>
      </c>
      <c r="T63" s="14">
        <v>1368.2947</v>
      </c>
      <c r="U63" s="30">
        <v>62.454205549120786</v>
      </c>
      <c r="V63" s="1">
        <f t="shared" si="12"/>
        <v>143.95015930022228</v>
      </c>
      <c r="W63" s="1">
        <f t="shared" si="13"/>
        <v>157.53155852999907</v>
      </c>
      <c r="X63" s="46">
        <f t="shared" si="28"/>
        <v>3.5531100624351093</v>
      </c>
      <c r="Y63" s="46">
        <f t="shared" si="29"/>
        <v>4.667556654423791</v>
      </c>
      <c r="AB63" s="18" t="s">
        <v>22</v>
      </c>
      <c r="AC63" s="10">
        <v>616.6081999999999</v>
      </c>
      <c r="AD63" s="8">
        <f t="shared" si="37"/>
        <v>0.8356823202547942</v>
      </c>
      <c r="AE63" s="40">
        <v>293.1501</v>
      </c>
      <c r="AF63" s="41">
        <f t="shared" si="38"/>
        <v>0.7982955721365939</v>
      </c>
      <c r="AG63" s="13">
        <v>1048.9357</v>
      </c>
      <c r="AH63" s="11">
        <f t="shared" si="39"/>
        <v>0.9544890122389553</v>
      </c>
      <c r="AI63" s="40">
        <v>579.5768</v>
      </c>
      <c r="AJ63" s="41">
        <f t="shared" si="40"/>
        <v>0.9487572027239393</v>
      </c>
      <c r="AK63" s="33">
        <f t="shared" si="14"/>
        <v>170.11380970930975</v>
      </c>
      <c r="AL63" s="51">
        <f t="shared" si="15"/>
        <v>197.70649916203337</v>
      </c>
      <c r="AM63" s="13">
        <v>1521.969</v>
      </c>
      <c r="AN63" s="11">
        <f t="shared" si="41"/>
        <v>0.9130919169921348</v>
      </c>
      <c r="AO63" s="13">
        <v>868.5845</v>
      </c>
      <c r="AP63" s="41">
        <f t="shared" si="42"/>
        <v>0.9417387674559806</v>
      </c>
      <c r="AQ63" s="33">
        <f t="shared" si="16"/>
        <v>145.09650114873583</v>
      </c>
      <c r="AR63" s="40">
        <f t="shared" si="17"/>
        <v>149.86529826590711</v>
      </c>
      <c r="AS63" s="14">
        <v>2190.8768</v>
      </c>
      <c r="AT63" s="15">
        <f t="shared" si="43"/>
        <v>0.9223074559132451</v>
      </c>
      <c r="AU63" s="14">
        <v>1368.2947</v>
      </c>
      <c r="AV63" s="55">
        <f t="shared" si="44"/>
        <v>0.9901976350373414</v>
      </c>
      <c r="AW63" s="1">
        <f t="shared" si="18"/>
        <v>143.95015930022228</v>
      </c>
      <c r="AX63" s="40">
        <f t="shared" si="19"/>
        <v>157.53155852999907</v>
      </c>
      <c r="AY63" s="46">
        <f t="shared" si="30"/>
        <v>3.5531100624351093</v>
      </c>
      <c r="AZ63" s="42">
        <f t="shared" si="31"/>
        <v>4.667556654423791</v>
      </c>
      <c r="BB63" s="18" t="s">
        <v>22</v>
      </c>
      <c r="BC63" s="194">
        <v>616.6081999999999</v>
      </c>
      <c r="BD63" s="8">
        <f t="shared" si="45"/>
        <v>0.8356823202547942</v>
      </c>
      <c r="BE63" s="194">
        <v>293.1501</v>
      </c>
      <c r="BF63" s="42">
        <v>47.54236158390369</v>
      </c>
      <c r="BG63" s="34">
        <v>1048.9357</v>
      </c>
      <c r="BH63" s="8">
        <f t="shared" si="46"/>
        <v>0.9544890122389553</v>
      </c>
      <c r="BI63" s="34">
        <v>579.5768</v>
      </c>
      <c r="BJ63" s="42">
        <v>55.25379677705698</v>
      </c>
      <c r="BK63" s="42">
        <f t="shared" si="20"/>
        <v>170.11380970930975</v>
      </c>
      <c r="BL63" s="22">
        <f t="shared" si="21"/>
        <v>197.70649916203337</v>
      </c>
      <c r="BM63" s="34">
        <v>1521.969</v>
      </c>
      <c r="BN63" s="8">
        <f t="shared" si="47"/>
        <v>0.9130919169921348</v>
      </c>
      <c r="BO63" s="34">
        <v>868.5845</v>
      </c>
      <c r="BP63" s="42">
        <v>57.06978920069988</v>
      </c>
      <c r="BQ63" s="42">
        <f t="shared" si="22"/>
        <v>145.09650114873583</v>
      </c>
      <c r="BR63" s="22">
        <f t="shared" si="23"/>
        <v>149.86529826590711</v>
      </c>
      <c r="BS63" s="197">
        <v>2190.8768</v>
      </c>
      <c r="BT63" s="200">
        <f t="shared" si="48"/>
        <v>0.9223074559132451</v>
      </c>
      <c r="BU63" s="197">
        <v>1368.2947</v>
      </c>
      <c r="BV63" s="199">
        <v>62.454205549120786</v>
      </c>
      <c r="BW63" s="42">
        <f t="shared" si="24"/>
        <v>143.95015930022228</v>
      </c>
      <c r="BX63" s="17">
        <f t="shared" si="25"/>
        <v>157.53155852999907</v>
      </c>
      <c r="BY63" s="42">
        <f t="shared" si="26"/>
        <v>3.5531100624351093</v>
      </c>
      <c r="BZ63" s="42">
        <f t="shared" si="27"/>
        <v>4.667556654423791</v>
      </c>
      <c r="CA63" s="42">
        <f t="shared" si="32"/>
        <v>3.5531100624351093</v>
      </c>
    </row>
    <row r="64" spans="1:79" ht="12.75">
      <c r="A64" s="18" t="s">
        <v>23</v>
      </c>
      <c r="B64" s="10">
        <v>483.2447</v>
      </c>
      <c r="C64" s="8">
        <f t="shared" si="33"/>
        <v>0.6549362336518263</v>
      </c>
      <c r="D64" s="10">
        <v>215.72180000000003</v>
      </c>
      <c r="E64" s="40">
        <v>44.64028265597119</v>
      </c>
      <c r="F64" s="13">
        <v>758.0591999999999</v>
      </c>
      <c r="G64" s="11">
        <f t="shared" si="34"/>
        <v>0.6898031757586787</v>
      </c>
      <c r="H64" s="13">
        <v>445.4597</v>
      </c>
      <c r="I64" s="40">
        <v>58.76318102860568</v>
      </c>
      <c r="J64" s="33">
        <f t="shared" si="8"/>
        <v>156.86860093861347</v>
      </c>
      <c r="K64" s="33">
        <f t="shared" si="9"/>
        <v>206.49730347141548</v>
      </c>
      <c r="L64" s="13">
        <v>1116.299</v>
      </c>
      <c r="M64" s="11">
        <f t="shared" si="35"/>
        <v>0.669713768050731</v>
      </c>
      <c r="N64" s="13">
        <v>776.1514</v>
      </c>
      <c r="O64" s="40">
        <v>69.52898820118982</v>
      </c>
      <c r="P64" s="33">
        <f t="shared" si="10"/>
        <v>147.25749651214576</v>
      </c>
      <c r="Q64" s="33">
        <f t="shared" si="11"/>
        <v>174.2360532277106</v>
      </c>
      <c r="R64" s="14">
        <v>1723.9008000000001</v>
      </c>
      <c r="S64" s="15">
        <f t="shared" si="36"/>
        <v>0.7257215746201741</v>
      </c>
      <c r="T64" s="14">
        <v>1230.402</v>
      </c>
      <c r="U64" s="30">
        <v>71.37313237513435</v>
      </c>
      <c r="V64" s="1">
        <f t="shared" si="12"/>
        <v>154.43002278063494</v>
      </c>
      <c r="W64" s="1">
        <f t="shared" si="13"/>
        <v>158.52602984417732</v>
      </c>
      <c r="X64" s="46">
        <f t="shared" si="28"/>
        <v>3.567345487700124</v>
      </c>
      <c r="Y64" s="46">
        <f t="shared" si="29"/>
        <v>5.703651647631347</v>
      </c>
      <c r="AB64" s="18" t="s">
        <v>23</v>
      </c>
      <c r="AC64" s="10">
        <v>483.2447</v>
      </c>
      <c r="AD64" s="8">
        <f t="shared" si="37"/>
        <v>0.6549362336518263</v>
      </c>
      <c r="AE64" s="40">
        <v>215.72180000000003</v>
      </c>
      <c r="AF64" s="41">
        <f t="shared" si="38"/>
        <v>0.5874456728936334</v>
      </c>
      <c r="AG64" s="13">
        <v>758.0591999999999</v>
      </c>
      <c r="AH64" s="11">
        <f t="shared" si="39"/>
        <v>0.6898031757586787</v>
      </c>
      <c r="AI64" s="40">
        <v>445.4597</v>
      </c>
      <c r="AJ64" s="41">
        <f t="shared" si="40"/>
        <v>0.7292098284442116</v>
      </c>
      <c r="AK64" s="33">
        <f t="shared" si="14"/>
        <v>156.86860093861347</v>
      </c>
      <c r="AL64" s="51">
        <f t="shared" si="15"/>
        <v>206.49730347141548</v>
      </c>
      <c r="AM64" s="13">
        <v>1116.299</v>
      </c>
      <c r="AN64" s="11">
        <f t="shared" si="41"/>
        <v>0.669713768050731</v>
      </c>
      <c r="AO64" s="13">
        <v>776.1514</v>
      </c>
      <c r="AP64" s="41">
        <f t="shared" si="42"/>
        <v>0.8415207303322058</v>
      </c>
      <c r="AQ64" s="33">
        <f t="shared" si="16"/>
        <v>147.25749651214576</v>
      </c>
      <c r="AR64" s="40">
        <f t="shared" si="17"/>
        <v>174.2360532277106</v>
      </c>
      <c r="AS64" s="14">
        <v>1723.9008000000001</v>
      </c>
      <c r="AT64" s="15">
        <f t="shared" si="43"/>
        <v>0.7257215746201741</v>
      </c>
      <c r="AU64" s="14">
        <v>1230.402</v>
      </c>
      <c r="AV64" s="55">
        <f t="shared" si="44"/>
        <v>0.890408440919354</v>
      </c>
      <c r="AW64" s="1">
        <f t="shared" si="18"/>
        <v>154.43002278063494</v>
      </c>
      <c r="AX64" s="40">
        <f t="shared" si="19"/>
        <v>158.52602984417732</v>
      </c>
      <c r="AY64" s="46">
        <f t="shared" si="30"/>
        <v>3.567345487700124</v>
      </c>
      <c r="AZ64" s="42">
        <f t="shared" si="31"/>
        <v>5.703651647631347</v>
      </c>
      <c r="BB64" s="18" t="s">
        <v>23</v>
      </c>
      <c r="BC64" s="194">
        <v>483.2447</v>
      </c>
      <c r="BD64" s="8">
        <f t="shared" si="45"/>
        <v>0.6549362336518263</v>
      </c>
      <c r="BE64" s="194">
        <v>215.72180000000003</v>
      </c>
      <c r="BF64" s="42">
        <v>44.64028265597119</v>
      </c>
      <c r="BG64" s="34">
        <v>758.0591999999999</v>
      </c>
      <c r="BH64" s="8">
        <f t="shared" si="46"/>
        <v>0.6898031757586787</v>
      </c>
      <c r="BI64" s="34">
        <v>445.4597</v>
      </c>
      <c r="BJ64" s="42">
        <v>58.76318102860568</v>
      </c>
      <c r="BK64" s="42">
        <f t="shared" si="20"/>
        <v>156.86860093861347</v>
      </c>
      <c r="BL64" s="22">
        <f t="shared" si="21"/>
        <v>206.49730347141548</v>
      </c>
      <c r="BM64" s="34">
        <v>1116.299</v>
      </c>
      <c r="BN64" s="8">
        <f t="shared" si="47"/>
        <v>0.669713768050731</v>
      </c>
      <c r="BO64" s="34">
        <v>776.1514</v>
      </c>
      <c r="BP64" s="42">
        <v>69.52898820118982</v>
      </c>
      <c r="BQ64" s="42">
        <f t="shared" si="22"/>
        <v>147.25749651214576</v>
      </c>
      <c r="BR64" s="22">
        <f t="shared" si="23"/>
        <v>174.2360532277106</v>
      </c>
      <c r="BS64" s="197">
        <v>1723.9008000000001</v>
      </c>
      <c r="BT64" s="200">
        <f t="shared" si="48"/>
        <v>0.7257215746201741</v>
      </c>
      <c r="BU64" s="197">
        <v>1230.402</v>
      </c>
      <c r="BV64" s="199">
        <v>71.37313237513435</v>
      </c>
      <c r="BW64" s="42">
        <f t="shared" si="24"/>
        <v>154.43002278063494</v>
      </c>
      <c r="BX64" s="17">
        <f t="shared" si="25"/>
        <v>158.52602984417732</v>
      </c>
      <c r="BY64" s="42">
        <f t="shared" si="26"/>
        <v>3.567345487700124</v>
      </c>
      <c r="BZ64" s="42">
        <f t="shared" si="27"/>
        <v>5.703651647631347</v>
      </c>
      <c r="CA64" s="42">
        <f t="shared" si="32"/>
        <v>3.567345487700124</v>
      </c>
    </row>
    <row r="65" spans="1:79" ht="12.75">
      <c r="A65" s="18" t="s">
        <v>24</v>
      </c>
      <c r="B65" s="10">
        <v>771.735</v>
      </c>
      <c r="C65" s="8">
        <f t="shared" si="33"/>
        <v>1.0459239682862371</v>
      </c>
      <c r="D65" s="10">
        <v>333.34709999999995</v>
      </c>
      <c r="E65" s="40">
        <v>43.194503294524665</v>
      </c>
      <c r="F65" s="13">
        <v>1081.2873</v>
      </c>
      <c r="G65" s="11">
        <f t="shared" si="34"/>
        <v>0.9839276582192092</v>
      </c>
      <c r="H65" s="13">
        <v>622.9490000000001</v>
      </c>
      <c r="I65" s="40">
        <v>57.61179290647361</v>
      </c>
      <c r="J65" s="33">
        <f t="shared" si="8"/>
        <v>140.11121693327374</v>
      </c>
      <c r="K65" s="33">
        <f t="shared" si="9"/>
        <v>186.87698198064425</v>
      </c>
      <c r="L65" s="13">
        <v>1573.2163999999998</v>
      </c>
      <c r="M65" s="11">
        <f t="shared" si="35"/>
        <v>0.9438373439402937</v>
      </c>
      <c r="N65" s="13">
        <v>1064.1933</v>
      </c>
      <c r="O65" s="40">
        <v>67.64443213279496</v>
      </c>
      <c r="P65" s="33">
        <f t="shared" si="10"/>
        <v>145.4947635101235</v>
      </c>
      <c r="Q65" s="33">
        <f t="shared" si="11"/>
        <v>170.83152874472867</v>
      </c>
      <c r="R65" s="14">
        <v>2192.7883</v>
      </c>
      <c r="S65" s="15">
        <f t="shared" si="36"/>
        <v>0.9231121523261052</v>
      </c>
      <c r="T65" s="14">
        <v>1352.6533</v>
      </c>
      <c r="U65" s="30">
        <v>61.68645190235645</v>
      </c>
      <c r="V65" s="1">
        <f t="shared" si="12"/>
        <v>139.38249690252405</v>
      </c>
      <c r="W65" s="1">
        <f t="shared" si="13"/>
        <v>127.10597783316247</v>
      </c>
      <c r="X65" s="46">
        <f t="shared" si="28"/>
        <v>2.841374694681465</v>
      </c>
      <c r="Y65" s="46">
        <f t="shared" si="29"/>
        <v>4.057792313177466</v>
      </c>
      <c r="AB65" s="18" t="s">
        <v>24</v>
      </c>
      <c r="AC65" s="10">
        <v>771.735</v>
      </c>
      <c r="AD65" s="8">
        <f t="shared" si="37"/>
        <v>1.0459239682862371</v>
      </c>
      <c r="AE65" s="40">
        <v>333.34709999999995</v>
      </c>
      <c r="AF65" s="41">
        <f t="shared" si="38"/>
        <v>0.9077585643483469</v>
      </c>
      <c r="AG65" s="13">
        <v>1081.2873</v>
      </c>
      <c r="AH65" s="11">
        <f t="shared" si="39"/>
        <v>0.9839276582192092</v>
      </c>
      <c r="AI65" s="40">
        <v>622.9490000000001</v>
      </c>
      <c r="AJ65" s="41">
        <f t="shared" si="40"/>
        <v>1.0197567443687796</v>
      </c>
      <c r="AK65" s="33">
        <f t="shared" si="14"/>
        <v>140.11121693327374</v>
      </c>
      <c r="AL65" s="51">
        <f t="shared" si="15"/>
        <v>186.87698198064425</v>
      </c>
      <c r="AM65" s="13">
        <v>1573.2163999999998</v>
      </c>
      <c r="AN65" s="11">
        <f t="shared" si="41"/>
        <v>0.9438373439402937</v>
      </c>
      <c r="AO65" s="13">
        <v>1064.1933</v>
      </c>
      <c r="AP65" s="41">
        <f t="shared" si="42"/>
        <v>1.1538222092115533</v>
      </c>
      <c r="AQ65" s="33">
        <f t="shared" si="16"/>
        <v>145.4947635101235</v>
      </c>
      <c r="AR65" s="40">
        <f t="shared" si="17"/>
        <v>170.83152874472867</v>
      </c>
      <c r="AS65" s="14">
        <v>2192.7883</v>
      </c>
      <c r="AT65" s="15">
        <f t="shared" si="43"/>
        <v>0.9231121523261052</v>
      </c>
      <c r="AU65" s="14">
        <v>1352.6533</v>
      </c>
      <c r="AV65" s="55">
        <f t="shared" si="44"/>
        <v>0.9788783795519017</v>
      </c>
      <c r="AW65" s="1">
        <f t="shared" si="18"/>
        <v>139.38249690252405</v>
      </c>
      <c r="AX65" s="40">
        <f t="shared" si="19"/>
        <v>127.10597783316247</v>
      </c>
      <c r="AY65" s="46">
        <f t="shared" si="30"/>
        <v>2.841374694681465</v>
      </c>
      <c r="AZ65" s="42">
        <f t="shared" si="31"/>
        <v>4.057792313177466</v>
      </c>
      <c r="BB65" s="18" t="s">
        <v>24</v>
      </c>
      <c r="BC65" s="194">
        <v>771.735</v>
      </c>
      <c r="BD65" s="8">
        <f t="shared" si="45"/>
        <v>1.0459239682862371</v>
      </c>
      <c r="BE65" s="194">
        <v>333.34709999999995</v>
      </c>
      <c r="BF65" s="42">
        <v>43.194503294524665</v>
      </c>
      <c r="BG65" s="34">
        <v>1081.2873</v>
      </c>
      <c r="BH65" s="8">
        <f t="shared" si="46"/>
        <v>0.9839276582192092</v>
      </c>
      <c r="BI65" s="34">
        <v>622.9490000000001</v>
      </c>
      <c r="BJ65" s="42">
        <v>57.61179290647361</v>
      </c>
      <c r="BK65" s="42">
        <f t="shared" si="20"/>
        <v>140.11121693327374</v>
      </c>
      <c r="BL65" s="22">
        <f t="shared" si="21"/>
        <v>186.87698198064425</v>
      </c>
      <c r="BM65" s="34">
        <v>1573.2163999999998</v>
      </c>
      <c r="BN65" s="8">
        <f t="shared" si="47"/>
        <v>0.9438373439402937</v>
      </c>
      <c r="BO65" s="34">
        <v>1064.1933</v>
      </c>
      <c r="BP65" s="42">
        <v>67.64443213279496</v>
      </c>
      <c r="BQ65" s="42">
        <f t="shared" si="22"/>
        <v>145.4947635101235</v>
      </c>
      <c r="BR65" s="22">
        <f t="shared" si="23"/>
        <v>170.83152874472867</v>
      </c>
      <c r="BS65" s="197">
        <v>2192.7883</v>
      </c>
      <c r="BT65" s="200">
        <f t="shared" si="48"/>
        <v>0.9231121523261052</v>
      </c>
      <c r="BU65" s="197">
        <v>1352.6533</v>
      </c>
      <c r="BV65" s="199">
        <v>61.68645190235645</v>
      </c>
      <c r="BW65" s="42">
        <f t="shared" si="24"/>
        <v>139.38249690252405</v>
      </c>
      <c r="BX65" s="17">
        <f t="shared" si="25"/>
        <v>127.10597783316247</v>
      </c>
      <c r="BY65" s="42">
        <f t="shared" si="26"/>
        <v>2.841374694681465</v>
      </c>
      <c r="BZ65" s="42">
        <f t="shared" si="27"/>
        <v>4.057792313177466</v>
      </c>
      <c r="CA65" s="42">
        <f t="shared" si="32"/>
        <v>2.841374694681465</v>
      </c>
    </row>
    <row r="66" spans="1:79" ht="12.75">
      <c r="A66" s="18" t="s">
        <v>25</v>
      </c>
      <c r="B66" s="10">
        <v>355.33979999999997</v>
      </c>
      <c r="C66" s="8">
        <f t="shared" si="33"/>
        <v>0.4815881276682252</v>
      </c>
      <c r="D66" s="10">
        <v>201.0873</v>
      </c>
      <c r="E66" s="40">
        <v>56.590142730985946</v>
      </c>
      <c r="F66" s="13">
        <v>529.3279</v>
      </c>
      <c r="G66" s="11">
        <f t="shared" si="34"/>
        <v>0.4816669548205105</v>
      </c>
      <c r="H66" s="13">
        <v>353.0135</v>
      </c>
      <c r="I66" s="40">
        <v>66.69089235613691</v>
      </c>
      <c r="J66" s="33">
        <f t="shared" si="8"/>
        <v>148.9638650103366</v>
      </c>
      <c r="K66" s="33">
        <f t="shared" si="9"/>
        <v>175.55235959705064</v>
      </c>
      <c r="L66" s="13">
        <v>947.0166999999999</v>
      </c>
      <c r="M66" s="11">
        <f t="shared" si="35"/>
        <v>0.5681543408745943</v>
      </c>
      <c r="N66" s="13">
        <v>748.2411999999999</v>
      </c>
      <c r="O66" s="40">
        <v>79.01034902552405</v>
      </c>
      <c r="P66" s="33">
        <f t="shared" si="10"/>
        <v>178.90927343901578</v>
      </c>
      <c r="Q66" s="33">
        <f t="shared" si="11"/>
        <v>211.95823955741068</v>
      </c>
      <c r="R66" s="14">
        <v>1328.239</v>
      </c>
      <c r="S66" s="15">
        <f t="shared" si="36"/>
        <v>0.559157289417074</v>
      </c>
      <c r="T66" s="14">
        <v>1075.0821</v>
      </c>
      <c r="U66" s="30">
        <v>80.94041057369947</v>
      </c>
      <c r="V66" s="1">
        <f t="shared" si="12"/>
        <v>140.25507681121147</v>
      </c>
      <c r="W66" s="1">
        <f t="shared" si="13"/>
        <v>143.6812220444424</v>
      </c>
      <c r="X66" s="46">
        <f t="shared" si="28"/>
        <v>3.737940416468969</v>
      </c>
      <c r="Y66" s="46">
        <f t="shared" si="29"/>
        <v>5.346345094891622</v>
      </c>
      <c r="AB66" s="18" t="s">
        <v>25</v>
      </c>
      <c r="AC66" s="10">
        <v>355.33979999999997</v>
      </c>
      <c r="AD66" s="8">
        <f t="shared" si="37"/>
        <v>0.4815881276682252</v>
      </c>
      <c r="AE66" s="40">
        <v>201.0873</v>
      </c>
      <c r="AF66" s="41">
        <f t="shared" si="38"/>
        <v>0.547593540656827</v>
      </c>
      <c r="AG66" s="13">
        <v>529.3279</v>
      </c>
      <c r="AH66" s="11">
        <f t="shared" si="39"/>
        <v>0.4816669548205105</v>
      </c>
      <c r="AI66" s="40">
        <v>353.0135</v>
      </c>
      <c r="AJ66" s="41">
        <f t="shared" si="40"/>
        <v>0.5778769971189104</v>
      </c>
      <c r="AK66" s="33">
        <f t="shared" si="14"/>
        <v>148.9638650103366</v>
      </c>
      <c r="AL66" s="51">
        <f t="shared" si="15"/>
        <v>175.55235959705064</v>
      </c>
      <c r="AM66" s="13">
        <v>947.0166999999999</v>
      </c>
      <c r="AN66" s="11">
        <f t="shared" si="41"/>
        <v>0.5681543408745943</v>
      </c>
      <c r="AO66" s="13">
        <v>748.2411999999999</v>
      </c>
      <c r="AP66" s="41">
        <f t="shared" si="42"/>
        <v>0.8112598664238007</v>
      </c>
      <c r="AQ66" s="33">
        <f t="shared" si="16"/>
        <v>178.90927343901578</v>
      </c>
      <c r="AR66" s="40">
        <f t="shared" si="17"/>
        <v>211.95823955741068</v>
      </c>
      <c r="AS66" s="14">
        <v>1328.239</v>
      </c>
      <c r="AT66" s="15">
        <f t="shared" si="43"/>
        <v>0.559157289417074</v>
      </c>
      <c r="AU66" s="14">
        <v>1075.0821</v>
      </c>
      <c r="AV66" s="55">
        <f t="shared" si="44"/>
        <v>0.778007656458056</v>
      </c>
      <c r="AW66" s="1">
        <f t="shared" si="18"/>
        <v>140.25507681121147</v>
      </c>
      <c r="AX66" s="40">
        <f t="shared" si="19"/>
        <v>143.6812220444424</v>
      </c>
      <c r="AY66" s="46">
        <f t="shared" si="30"/>
        <v>3.737940416468969</v>
      </c>
      <c r="AZ66" s="42">
        <f t="shared" si="31"/>
        <v>5.346345094891622</v>
      </c>
      <c r="BB66" s="18" t="s">
        <v>25</v>
      </c>
      <c r="BC66" s="194">
        <v>355.33979999999997</v>
      </c>
      <c r="BD66" s="8">
        <f t="shared" si="45"/>
        <v>0.4815881276682252</v>
      </c>
      <c r="BE66" s="194">
        <v>201.0873</v>
      </c>
      <c r="BF66" s="42">
        <v>56.590142730985946</v>
      </c>
      <c r="BG66" s="34">
        <v>529.3279</v>
      </c>
      <c r="BH66" s="8">
        <f t="shared" si="46"/>
        <v>0.4816669548205105</v>
      </c>
      <c r="BI66" s="34">
        <v>353.0135</v>
      </c>
      <c r="BJ66" s="42">
        <v>66.69089235613691</v>
      </c>
      <c r="BK66" s="42">
        <f t="shared" si="20"/>
        <v>148.9638650103366</v>
      </c>
      <c r="BL66" s="22">
        <f t="shared" si="21"/>
        <v>175.55235959705064</v>
      </c>
      <c r="BM66" s="34">
        <v>947.0166999999999</v>
      </c>
      <c r="BN66" s="8">
        <f t="shared" si="47"/>
        <v>0.5681543408745943</v>
      </c>
      <c r="BO66" s="34">
        <v>748.2411999999999</v>
      </c>
      <c r="BP66" s="42">
        <v>79.01034902552405</v>
      </c>
      <c r="BQ66" s="42">
        <f t="shared" si="22"/>
        <v>178.90927343901578</v>
      </c>
      <c r="BR66" s="22">
        <f t="shared" si="23"/>
        <v>211.95823955741068</v>
      </c>
      <c r="BS66" s="197">
        <v>1328.239</v>
      </c>
      <c r="BT66" s="200">
        <f t="shared" si="48"/>
        <v>0.559157289417074</v>
      </c>
      <c r="BU66" s="197">
        <v>1075.0821</v>
      </c>
      <c r="BV66" s="199">
        <v>80.94041057369947</v>
      </c>
      <c r="BW66" s="42">
        <f t="shared" si="24"/>
        <v>140.25507681121147</v>
      </c>
      <c r="BX66" s="17">
        <f t="shared" si="25"/>
        <v>143.6812220444424</v>
      </c>
      <c r="BY66" s="42">
        <f t="shared" si="26"/>
        <v>3.737940416468969</v>
      </c>
      <c r="BZ66" s="42">
        <f t="shared" si="27"/>
        <v>5.346345094891622</v>
      </c>
      <c r="CA66" s="42">
        <f t="shared" si="32"/>
        <v>3.737940416468969</v>
      </c>
    </row>
    <row r="67" spans="1:79" ht="12.75">
      <c r="A67" s="18" t="s">
        <v>26</v>
      </c>
      <c r="B67" s="10">
        <v>780.0869</v>
      </c>
      <c r="C67" s="8">
        <f t="shared" si="33"/>
        <v>1.0572432066138104</v>
      </c>
      <c r="D67" s="10">
        <v>377.5952</v>
      </c>
      <c r="E67" s="40">
        <v>48.404248295927026</v>
      </c>
      <c r="F67" s="13">
        <v>1072.1947</v>
      </c>
      <c r="G67" s="11">
        <f t="shared" si="34"/>
        <v>0.9756537604076619</v>
      </c>
      <c r="H67" s="13">
        <v>568.7623</v>
      </c>
      <c r="I67" s="40">
        <v>53.04655022077613</v>
      </c>
      <c r="J67" s="33">
        <f t="shared" si="8"/>
        <v>137.4455461308221</v>
      </c>
      <c r="K67" s="33">
        <f t="shared" si="9"/>
        <v>150.62752386682882</v>
      </c>
      <c r="L67" s="13">
        <v>1440.3266999999998</v>
      </c>
      <c r="M67" s="11">
        <f t="shared" si="35"/>
        <v>0.8641113370889651</v>
      </c>
      <c r="N67" s="13">
        <v>757.1469999999999</v>
      </c>
      <c r="O67" s="40">
        <v>52.5677264748338</v>
      </c>
      <c r="P67" s="33">
        <f t="shared" si="10"/>
        <v>134.33443571396126</v>
      </c>
      <c r="Q67" s="33">
        <f t="shared" si="11"/>
        <v>133.12186830948534</v>
      </c>
      <c r="R67" s="14">
        <v>1850.4938000000002</v>
      </c>
      <c r="S67" s="15">
        <f t="shared" si="36"/>
        <v>0.7790142416320415</v>
      </c>
      <c r="T67" s="14">
        <v>992.2117000000001</v>
      </c>
      <c r="U67" s="30">
        <v>53.61875300527892</v>
      </c>
      <c r="V67" s="1">
        <f t="shared" si="12"/>
        <v>128.47736558657147</v>
      </c>
      <c r="W67" s="1">
        <f t="shared" si="13"/>
        <v>131.0461112571271</v>
      </c>
      <c r="X67" s="46">
        <f t="shared" si="28"/>
        <v>2.3721636653557447</v>
      </c>
      <c r="Y67" s="46">
        <f t="shared" si="29"/>
        <v>2.627712693381696</v>
      </c>
      <c r="AB67" s="18" t="s">
        <v>26</v>
      </c>
      <c r="AC67" s="10">
        <v>780.0869</v>
      </c>
      <c r="AD67" s="8">
        <f t="shared" si="37"/>
        <v>1.0572432066138104</v>
      </c>
      <c r="AE67" s="40">
        <v>377.5952</v>
      </c>
      <c r="AF67" s="41">
        <f t="shared" si="38"/>
        <v>1.0282533631065844</v>
      </c>
      <c r="AG67" s="13">
        <v>1072.1947</v>
      </c>
      <c r="AH67" s="11">
        <f t="shared" si="39"/>
        <v>0.9756537604076619</v>
      </c>
      <c r="AI67" s="40">
        <v>568.7623</v>
      </c>
      <c r="AJ67" s="41">
        <f t="shared" si="40"/>
        <v>0.9310540531691984</v>
      </c>
      <c r="AK67" s="33">
        <f t="shared" si="14"/>
        <v>137.4455461308221</v>
      </c>
      <c r="AL67" s="51">
        <f t="shared" si="15"/>
        <v>150.62752386682882</v>
      </c>
      <c r="AM67" s="13">
        <v>1440.3266999999998</v>
      </c>
      <c r="AN67" s="11">
        <f t="shared" si="41"/>
        <v>0.8641113370889651</v>
      </c>
      <c r="AO67" s="13">
        <v>757.1469999999999</v>
      </c>
      <c r="AP67" s="41">
        <f t="shared" si="42"/>
        <v>0.8209157342354063</v>
      </c>
      <c r="AQ67" s="33">
        <f t="shared" si="16"/>
        <v>134.33443571396126</v>
      </c>
      <c r="AR67" s="40">
        <f t="shared" si="17"/>
        <v>133.12186830948534</v>
      </c>
      <c r="AS67" s="14">
        <v>1850.4938000000002</v>
      </c>
      <c r="AT67" s="15">
        <f t="shared" si="43"/>
        <v>0.7790142416320415</v>
      </c>
      <c r="AU67" s="14">
        <v>992.2117000000001</v>
      </c>
      <c r="AV67" s="55">
        <f t="shared" si="44"/>
        <v>0.7180366033694205</v>
      </c>
      <c r="AW67" s="1">
        <f t="shared" si="18"/>
        <v>128.47736558657147</v>
      </c>
      <c r="AX67" s="40">
        <f t="shared" si="19"/>
        <v>131.0461112571271</v>
      </c>
      <c r="AY67" s="46">
        <f t="shared" si="30"/>
        <v>2.3721636653557447</v>
      </c>
      <c r="AZ67" s="42">
        <f t="shared" si="31"/>
        <v>2.627712693381696</v>
      </c>
      <c r="BB67" s="18" t="s">
        <v>26</v>
      </c>
      <c r="BC67" s="194">
        <v>780.0869</v>
      </c>
      <c r="BD67" s="8">
        <f t="shared" si="45"/>
        <v>1.0572432066138104</v>
      </c>
      <c r="BE67" s="194">
        <v>377.5952</v>
      </c>
      <c r="BF67" s="42">
        <v>48.404248295927026</v>
      </c>
      <c r="BG67" s="34">
        <v>1072.1947</v>
      </c>
      <c r="BH67" s="8">
        <f t="shared" si="46"/>
        <v>0.9756537604076619</v>
      </c>
      <c r="BI67" s="34">
        <v>568.7623</v>
      </c>
      <c r="BJ67" s="42">
        <v>53.04655022077613</v>
      </c>
      <c r="BK67" s="42">
        <f t="shared" si="20"/>
        <v>137.4455461308221</v>
      </c>
      <c r="BL67" s="22">
        <f t="shared" si="21"/>
        <v>150.62752386682882</v>
      </c>
      <c r="BM67" s="34">
        <v>1440.3266999999998</v>
      </c>
      <c r="BN67" s="8">
        <f t="shared" si="47"/>
        <v>0.8641113370889651</v>
      </c>
      <c r="BO67" s="34">
        <v>757.1469999999999</v>
      </c>
      <c r="BP67" s="42">
        <v>52.5677264748338</v>
      </c>
      <c r="BQ67" s="42">
        <f t="shared" si="22"/>
        <v>134.33443571396126</v>
      </c>
      <c r="BR67" s="22">
        <f t="shared" si="23"/>
        <v>133.12186830948534</v>
      </c>
      <c r="BS67" s="197">
        <v>1850.4938000000002</v>
      </c>
      <c r="BT67" s="200">
        <f t="shared" si="48"/>
        <v>0.7790142416320415</v>
      </c>
      <c r="BU67" s="197">
        <v>992.2117000000001</v>
      </c>
      <c r="BV67" s="199">
        <v>53.61875300527892</v>
      </c>
      <c r="BW67" s="42">
        <f t="shared" si="24"/>
        <v>128.47736558657147</v>
      </c>
      <c r="BX67" s="17">
        <f t="shared" si="25"/>
        <v>131.0461112571271</v>
      </c>
      <c r="BY67" s="42">
        <f t="shared" si="26"/>
        <v>2.3721636653557447</v>
      </c>
      <c r="BZ67" s="42">
        <f t="shared" si="27"/>
        <v>2.627712693381696</v>
      </c>
      <c r="CA67" s="42">
        <f t="shared" si="32"/>
        <v>2.3721636653557447</v>
      </c>
    </row>
    <row r="68" spans="5:78" ht="12.75">
      <c r="E68" s="50"/>
      <c r="G68" s="25"/>
      <c r="X68" s="47"/>
      <c r="Y68" s="47"/>
      <c r="AF68" s="50"/>
      <c r="AH68" s="25"/>
      <c r="AY68" s="47"/>
      <c r="AZ68" s="47"/>
      <c r="BF68" s="50"/>
      <c r="BH68" s="25"/>
      <c r="BY68" s="47"/>
      <c r="BZ68" s="47"/>
    </row>
  </sheetData>
  <sheetProtection/>
  <mergeCells count="20">
    <mergeCell ref="A38:E38"/>
    <mergeCell ref="F38:K38"/>
    <mergeCell ref="L38:Q38"/>
    <mergeCell ref="R38:W38"/>
    <mergeCell ref="A3:U3"/>
    <mergeCell ref="A4:E4"/>
    <mergeCell ref="F4:K4"/>
    <mergeCell ref="L4:Q4"/>
    <mergeCell ref="R4:W4"/>
    <mergeCell ref="A37:U37"/>
    <mergeCell ref="BB37:BV37"/>
    <mergeCell ref="BB38:BF38"/>
    <mergeCell ref="BG38:BL38"/>
    <mergeCell ref="BM38:BR38"/>
    <mergeCell ref="BS38:BX38"/>
    <mergeCell ref="AB37:AV37"/>
    <mergeCell ref="AB38:AF38"/>
    <mergeCell ref="AG38:AL38"/>
    <mergeCell ref="AM38:AR38"/>
    <mergeCell ref="AS38:AX38"/>
  </mergeCells>
  <printOptions/>
  <pageMargins left="0" right="0" top="0.1968503937007874" bottom="0.1968503937007874" header="0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:N31"/>
    </sheetView>
  </sheetViews>
  <sheetFormatPr defaultColWidth="9.00390625" defaultRowHeight="12.75"/>
  <cols>
    <col min="1" max="1" width="14.125" style="0" customWidth="1"/>
  </cols>
  <sheetData>
    <row r="1" spans="1:14" ht="19.5">
      <c r="A1" s="216" t="s">
        <v>103</v>
      </c>
      <c r="B1" s="217"/>
      <c r="C1" s="217"/>
      <c r="D1" s="217"/>
      <c r="E1" s="218"/>
      <c r="F1" s="218"/>
      <c r="G1" s="218"/>
      <c r="H1" s="217"/>
      <c r="I1" s="217"/>
      <c r="J1" s="217"/>
      <c r="K1" s="218"/>
      <c r="L1" s="218"/>
      <c r="M1" s="218"/>
      <c r="N1" s="72"/>
    </row>
    <row r="2" spans="1:18" ht="12.75">
      <c r="A2" s="56"/>
      <c r="B2" s="219">
        <v>2004</v>
      </c>
      <c r="C2" s="220"/>
      <c r="D2" s="220"/>
      <c r="E2" s="190"/>
      <c r="F2" s="220">
        <v>2005</v>
      </c>
      <c r="G2" s="220"/>
      <c r="H2" s="220">
        <v>2006</v>
      </c>
      <c r="I2" s="220"/>
      <c r="J2" s="220"/>
      <c r="K2" s="219">
        <v>2007</v>
      </c>
      <c r="L2" s="220"/>
      <c r="M2" s="220"/>
      <c r="N2" s="189" t="s">
        <v>45</v>
      </c>
      <c r="P2" s="148">
        <v>2004</v>
      </c>
      <c r="Q2" s="148">
        <v>2005</v>
      </c>
      <c r="R2" s="148">
        <v>2006</v>
      </c>
    </row>
    <row r="3" spans="1:18" ht="12.75">
      <c r="A3" s="176"/>
      <c r="B3" s="177" t="s">
        <v>61</v>
      </c>
      <c r="C3" s="178" t="s">
        <v>66</v>
      </c>
      <c r="D3" s="127" t="s">
        <v>101</v>
      </c>
      <c r="E3" s="177" t="s">
        <v>61</v>
      </c>
      <c r="F3" s="178" t="s">
        <v>66</v>
      </c>
      <c r="G3" s="177" t="s">
        <v>102</v>
      </c>
      <c r="H3" s="179" t="s">
        <v>61</v>
      </c>
      <c r="I3" s="178" t="s">
        <v>66</v>
      </c>
      <c r="J3" s="177" t="s">
        <v>102</v>
      </c>
      <c r="K3" s="177" t="s">
        <v>61</v>
      </c>
      <c r="L3" s="178" t="s">
        <v>66</v>
      </c>
      <c r="M3" s="177" t="s">
        <v>102</v>
      </c>
      <c r="N3" s="177" t="s">
        <v>77</v>
      </c>
      <c r="P3">
        <v>47622.4</v>
      </c>
      <c r="Q3">
        <v>47280.8</v>
      </c>
      <c r="R3">
        <v>46465.7</v>
      </c>
    </row>
    <row r="4" spans="1:18" ht="12.75">
      <c r="A4" s="131" t="s">
        <v>0</v>
      </c>
      <c r="B4" s="180">
        <v>41611.097499999996</v>
      </c>
      <c r="C4" s="181">
        <v>100</v>
      </c>
      <c r="D4" s="182">
        <f>B4/P3</f>
        <v>0.8737715339840074</v>
      </c>
      <c r="E4" s="183">
        <v>73202.07149999999</v>
      </c>
      <c r="F4" s="137">
        <v>100</v>
      </c>
      <c r="G4" s="183">
        <f>E4/Q3</f>
        <v>1.548240966734911</v>
      </c>
      <c r="H4" s="183">
        <v>106714.94219999999</v>
      </c>
      <c r="I4" s="184">
        <v>100</v>
      </c>
      <c r="J4" s="183">
        <f>H4/R3</f>
        <v>2.29663907355318</v>
      </c>
      <c r="K4" s="183">
        <v>140985.96279999998</v>
      </c>
      <c r="L4" s="185">
        <v>100</v>
      </c>
      <c r="M4" s="183">
        <f>K4/R3</f>
        <v>3.0341943153767184</v>
      </c>
      <c r="N4" s="186">
        <f>K4/B4</f>
        <v>3.388181789725685</v>
      </c>
      <c r="P4">
        <v>2005.1</v>
      </c>
      <c r="Q4">
        <v>1994.3</v>
      </c>
      <c r="R4">
        <v>1968.4</v>
      </c>
    </row>
    <row r="5" spans="1:18" ht="12.75">
      <c r="A5" s="136" t="s">
        <v>39</v>
      </c>
      <c r="B5" s="187">
        <v>1550.0447</v>
      </c>
      <c r="C5" s="181">
        <f aca="true" t="shared" si="0" ref="C5:C30">B5/41611*100</f>
        <v>3.725083992213597</v>
      </c>
      <c r="D5" s="182">
        <f aca="true" t="shared" si="1" ref="D5:D30">B5/P4</f>
        <v>0.7730510697720812</v>
      </c>
      <c r="E5" s="184">
        <v>2536.1908000000003</v>
      </c>
      <c r="F5" s="137">
        <f aca="true" t="shared" si="2" ref="F5:F30">E5/73202*100</f>
        <v>3.4646468675719246</v>
      </c>
      <c r="G5" s="183">
        <f aca="true" t="shared" si="3" ref="G5:G30">E5/Q4</f>
        <v>1.2717198014340874</v>
      </c>
      <c r="H5" s="184">
        <v>3805.8077000000003</v>
      </c>
      <c r="I5" s="184">
        <f>H5/106715*100</f>
        <v>3.566328726046011</v>
      </c>
      <c r="J5" s="183">
        <f aca="true" t="shared" si="4" ref="J5:J30">H5/R4</f>
        <v>1.9334523978866085</v>
      </c>
      <c r="K5" s="184">
        <v>5250.0419999999995</v>
      </c>
      <c r="L5" s="188">
        <f>K5/140986*100</f>
        <v>3.7238037819357945</v>
      </c>
      <c r="M5" s="183">
        <f aca="true" t="shared" si="5" ref="M5:M30">K5/R4</f>
        <v>2.6671621621621617</v>
      </c>
      <c r="N5" s="186">
        <f aca="true" t="shared" si="6" ref="N5:N30">K5/B5</f>
        <v>3.3870261935026775</v>
      </c>
      <c r="P5">
        <v>1736.2</v>
      </c>
      <c r="Q5">
        <v>1720.1</v>
      </c>
      <c r="R5">
        <v>1679.4</v>
      </c>
    </row>
    <row r="6" spans="1:18" ht="12.75">
      <c r="A6" s="140" t="s">
        <v>1</v>
      </c>
      <c r="B6" s="187">
        <v>12322.9057</v>
      </c>
      <c r="C6" s="181">
        <f t="shared" si="0"/>
        <v>29.614538703708153</v>
      </c>
      <c r="D6" s="182">
        <f t="shared" si="1"/>
        <v>7.097630284529432</v>
      </c>
      <c r="E6" s="184">
        <v>23613.5401</v>
      </c>
      <c r="F6" s="137">
        <f t="shared" si="2"/>
        <v>32.25805319526789</v>
      </c>
      <c r="G6" s="183">
        <f t="shared" si="3"/>
        <v>13.728004243939306</v>
      </c>
      <c r="H6" s="184">
        <v>34717.532999999996</v>
      </c>
      <c r="I6" s="184">
        <f aca="true" t="shared" si="7" ref="I6:I30">H6/106715*100</f>
        <v>32.53294569648128</v>
      </c>
      <c r="J6" s="183">
        <f t="shared" si="4"/>
        <v>20.672581279028222</v>
      </c>
      <c r="K6" s="184">
        <v>46504.87270000001</v>
      </c>
      <c r="L6" s="188">
        <f aca="true" t="shared" si="8" ref="L6:L30">K6/140986*100</f>
        <v>32.98545437135603</v>
      </c>
      <c r="M6" s="183">
        <f t="shared" si="5"/>
        <v>27.691361617244258</v>
      </c>
      <c r="N6" s="186">
        <f t="shared" si="6"/>
        <v>3.773856088178944</v>
      </c>
      <c r="P6">
        <v>1048.8</v>
      </c>
      <c r="Q6">
        <v>1044.8</v>
      </c>
      <c r="R6">
        <v>1035.3</v>
      </c>
    </row>
    <row r="7" spans="1:18" ht="12.75">
      <c r="A7" s="140" t="s">
        <v>3</v>
      </c>
      <c r="B7" s="187">
        <v>627.2799</v>
      </c>
      <c r="C7" s="181">
        <f t="shared" si="0"/>
        <v>1.5074857609766648</v>
      </c>
      <c r="D7" s="182">
        <f t="shared" si="1"/>
        <v>0.5980929633867277</v>
      </c>
      <c r="E7" s="184">
        <v>1147.6327</v>
      </c>
      <c r="F7" s="137">
        <f t="shared" si="2"/>
        <v>1.56776139996175</v>
      </c>
      <c r="G7" s="183">
        <f t="shared" si="3"/>
        <v>1.0984233346094947</v>
      </c>
      <c r="H7" s="184">
        <v>1728.016</v>
      </c>
      <c r="I7" s="184">
        <f t="shared" si="7"/>
        <v>1.6192812631776226</v>
      </c>
      <c r="J7" s="183">
        <f t="shared" si="4"/>
        <v>1.669096880131363</v>
      </c>
      <c r="K7" s="184">
        <v>2304.3129</v>
      </c>
      <c r="L7" s="188">
        <f t="shared" si="8"/>
        <v>1.6344267515923567</v>
      </c>
      <c r="M7" s="183">
        <f t="shared" si="5"/>
        <v>2.225744132135613</v>
      </c>
      <c r="N7" s="186">
        <f t="shared" si="6"/>
        <v>3.673500298670498</v>
      </c>
      <c r="P7">
        <v>3502.9</v>
      </c>
      <c r="Q7">
        <v>3476.2</v>
      </c>
      <c r="R7">
        <v>3419.6</v>
      </c>
    </row>
    <row r="8" spans="1:18" ht="12.75">
      <c r="A8" s="140" t="s">
        <v>4</v>
      </c>
      <c r="B8" s="187">
        <v>554.4069999999999</v>
      </c>
      <c r="C8" s="181">
        <f t="shared" si="0"/>
        <v>1.332356828723174</v>
      </c>
      <c r="D8" s="182">
        <f t="shared" si="1"/>
        <v>0.1582708612863627</v>
      </c>
      <c r="E8" s="184">
        <v>895.6989000000001</v>
      </c>
      <c r="F8" s="137">
        <f t="shared" si="2"/>
        <v>1.223598945384006</v>
      </c>
      <c r="G8" s="183">
        <f t="shared" si="3"/>
        <v>0.25766610091479203</v>
      </c>
      <c r="H8" s="184">
        <v>1303.0362</v>
      </c>
      <c r="I8" s="184">
        <f t="shared" si="7"/>
        <v>1.2210431523216043</v>
      </c>
      <c r="J8" s="183">
        <f t="shared" si="4"/>
        <v>0.3810493040121652</v>
      </c>
      <c r="K8" s="184">
        <v>1697.5624</v>
      </c>
      <c r="L8" s="188">
        <f t="shared" si="8"/>
        <v>1.2040645170442457</v>
      </c>
      <c r="M8" s="183">
        <f t="shared" si="5"/>
        <v>0.4964213358287519</v>
      </c>
      <c r="N8" s="186">
        <f t="shared" si="6"/>
        <v>3.061942580090079</v>
      </c>
      <c r="P8">
        <v>4720.9</v>
      </c>
      <c r="Q8">
        <v>4671.9</v>
      </c>
      <c r="R8">
        <v>4567.7</v>
      </c>
    </row>
    <row r="9" spans="1:18" ht="12.75">
      <c r="A9" s="140" t="s">
        <v>5</v>
      </c>
      <c r="B9" s="187">
        <v>4456.9069</v>
      </c>
      <c r="C9" s="181">
        <f t="shared" si="0"/>
        <v>10.710886304102281</v>
      </c>
      <c r="D9" s="182">
        <f t="shared" si="1"/>
        <v>0.9440799212014659</v>
      </c>
      <c r="E9" s="184">
        <v>7426.0941</v>
      </c>
      <c r="F9" s="137">
        <f t="shared" si="2"/>
        <v>10.144660118575995</v>
      </c>
      <c r="G9" s="183">
        <f t="shared" si="3"/>
        <v>1.589523341681115</v>
      </c>
      <c r="H9" s="184">
        <v>10783.142199999998</v>
      </c>
      <c r="I9" s="184">
        <f t="shared" si="7"/>
        <v>10.104617157850347</v>
      </c>
      <c r="J9" s="183">
        <f t="shared" si="4"/>
        <v>2.3607378330450772</v>
      </c>
      <c r="K9" s="184">
        <v>13881.900099999999</v>
      </c>
      <c r="L9" s="188">
        <f t="shared" si="8"/>
        <v>9.846296866355523</v>
      </c>
      <c r="M9" s="183">
        <f t="shared" si="5"/>
        <v>3.0391444490662693</v>
      </c>
      <c r="N9" s="186">
        <f t="shared" si="6"/>
        <v>3.114693757682037</v>
      </c>
      <c r="P9">
        <v>1359.9</v>
      </c>
      <c r="Q9">
        <v>1345.3</v>
      </c>
      <c r="R9">
        <v>1317.9</v>
      </c>
    </row>
    <row r="10" spans="1:18" ht="12.75">
      <c r="A10" s="140" t="s">
        <v>6</v>
      </c>
      <c r="B10" s="187">
        <v>3627.7718000000004</v>
      </c>
      <c r="C10" s="181">
        <f t="shared" si="0"/>
        <v>8.718299968758263</v>
      </c>
      <c r="D10" s="182">
        <f t="shared" si="1"/>
        <v>2.6676754173100963</v>
      </c>
      <c r="E10" s="184">
        <v>6017.3857</v>
      </c>
      <c r="F10" s="137">
        <f t="shared" si="2"/>
        <v>8.220247670828666</v>
      </c>
      <c r="G10" s="183">
        <f t="shared" si="3"/>
        <v>4.4728950419980675</v>
      </c>
      <c r="H10" s="184">
        <v>8638.0715</v>
      </c>
      <c r="I10" s="184">
        <f t="shared" si="7"/>
        <v>8.094524199971888</v>
      </c>
      <c r="J10" s="183">
        <f t="shared" si="4"/>
        <v>6.554421048637984</v>
      </c>
      <c r="K10" s="184">
        <v>11303.2952</v>
      </c>
      <c r="L10" s="188">
        <f t="shared" si="8"/>
        <v>8.017317464145377</v>
      </c>
      <c r="M10" s="183">
        <f t="shared" si="5"/>
        <v>8.576747249411943</v>
      </c>
      <c r="N10" s="186">
        <f t="shared" si="6"/>
        <v>3.115767976364996</v>
      </c>
      <c r="P10">
        <v>1251.1</v>
      </c>
      <c r="Q10">
        <v>1248.5</v>
      </c>
      <c r="R10">
        <v>1241</v>
      </c>
    </row>
    <row r="11" spans="1:18" ht="12.75">
      <c r="A11" s="140" t="s">
        <v>7</v>
      </c>
      <c r="B11" s="187">
        <v>521.1307999999999</v>
      </c>
      <c r="C11" s="181">
        <f t="shared" si="0"/>
        <v>1.2523871091778616</v>
      </c>
      <c r="D11" s="182">
        <f t="shared" si="1"/>
        <v>0.4165380864838941</v>
      </c>
      <c r="E11" s="184">
        <v>943.6063999999999</v>
      </c>
      <c r="F11" s="137">
        <f t="shared" si="2"/>
        <v>1.2890445616239992</v>
      </c>
      <c r="G11" s="183">
        <f t="shared" si="3"/>
        <v>0.7557920704845814</v>
      </c>
      <c r="H11" s="184">
        <v>1318.405</v>
      </c>
      <c r="I11" s="184">
        <f t="shared" si="7"/>
        <v>1.2354448765403176</v>
      </c>
      <c r="J11" s="183">
        <f t="shared" si="4"/>
        <v>1.0623730862207896</v>
      </c>
      <c r="K11" s="184">
        <v>1741.3993000000003</v>
      </c>
      <c r="L11" s="188">
        <f t="shared" si="8"/>
        <v>1.2351576043011365</v>
      </c>
      <c r="M11" s="183">
        <f t="shared" si="5"/>
        <v>1.403222643029815</v>
      </c>
      <c r="N11" s="186">
        <f t="shared" si="6"/>
        <v>3.3415781604157737</v>
      </c>
      <c r="P11">
        <v>1892.6</v>
      </c>
      <c r="Q11">
        <v>1877.2</v>
      </c>
      <c r="R11">
        <v>1846.1</v>
      </c>
    </row>
    <row r="12" spans="1:18" ht="12.75">
      <c r="A12" s="140" t="s">
        <v>8</v>
      </c>
      <c r="B12" s="187">
        <v>379.16200000000003</v>
      </c>
      <c r="C12" s="181">
        <f t="shared" si="0"/>
        <v>0.9112061714450507</v>
      </c>
      <c r="D12" s="182">
        <f t="shared" si="1"/>
        <v>0.2003392158934799</v>
      </c>
      <c r="E12" s="184">
        <v>676.0801999999999</v>
      </c>
      <c r="F12" s="137">
        <f t="shared" si="2"/>
        <v>0.9235815961312531</v>
      </c>
      <c r="G12" s="183">
        <f t="shared" si="3"/>
        <v>0.3601535265288727</v>
      </c>
      <c r="H12" s="184">
        <v>1017.0928</v>
      </c>
      <c r="I12" s="184">
        <f t="shared" si="7"/>
        <v>0.9530926299020757</v>
      </c>
      <c r="J12" s="183">
        <f t="shared" si="4"/>
        <v>0.5509413357889605</v>
      </c>
      <c r="K12" s="184">
        <v>1411.5430999999999</v>
      </c>
      <c r="L12" s="188">
        <f t="shared" si="8"/>
        <v>1.0011938064772388</v>
      </c>
      <c r="M12" s="183">
        <f t="shared" si="5"/>
        <v>0.7646081469042847</v>
      </c>
      <c r="N12" s="186">
        <f t="shared" si="6"/>
        <v>3.7227968520052106</v>
      </c>
      <c r="P12">
        <v>1397.8</v>
      </c>
      <c r="Q12">
        <v>1393.6</v>
      </c>
      <c r="R12">
        <v>1382.6</v>
      </c>
    </row>
    <row r="13" spans="1:18" ht="12.75">
      <c r="A13" s="140" t="s">
        <v>9</v>
      </c>
      <c r="B13" s="187">
        <v>1306.3553000000002</v>
      </c>
      <c r="C13" s="181">
        <f t="shared" si="0"/>
        <v>3.1394470212203505</v>
      </c>
      <c r="D13" s="182">
        <f t="shared" si="1"/>
        <v>0.9345795535842039</v>
      </c>
      <c r="E13" s="184">
        <v>2190.126</v>
      </c>
      <c r="F13" s="137">
        <f t="shared" si="2"/>
        <v>2.9918936641075384</v>
      </c>
      <c r="G13" s="183">
        <f t="shared" si="3"/>
        <v>1.571559988518944</v>
      </c>
      <c r="H13" s="184">
        <v>3112.8208999999997</v>
      </c>
      <c r="I13" s="184">
        <f t="shared" si="7"/>
        <v>2.9169478517546734</v>
      </c>
      <c r="J13" s="183">
        <f t="shared" si="4"/>
        <v>2.2514255026761174</v>
      </c>
      <c r="K13" s="184">
        <v>4162.1277</v>
      </c>
      <c r="L13" s="188">
        <f t="shared" si="8"/>
        <v>2.9521567389669894</v>
      </c>
      <c r="M13" s="183">
        <f t="shared" si="5"/>
        <v>3.010362867062057</v>
      </c>
      <c r="N13" s="186">
        <f t="shared" si="6"/>
        <v>3.186061020305884</v>
      </c>
      <c r="P13">
        <v>1793.9</v>
      </c>
      <c r="Q13">
        <v>1778.9</v>
      </c>
      <c r="R13">
        <v>1745.4</v>
      </c>
    </row>
    <row r="14" spans="1:18" ht="12.75">
      <c r="A14" s="140" t="s">
        <v>104</v>
      </c>
      <c r="B14" s="187">
        <v>851.019</v>
      </c>
      <c r="C14" s="181">
        <f t="shared" si="0"/>
        <v>2.045177957751556</v>
      </c>
      <c r="D14" s="182">
        <f t="shared" si="1"/>
        <v>0.4743960086961369</v>
      </c>
      <c r="E14" s="184">
        <v>1372.3443</v>
      </c>
      <c r="F14" s="137">
        <f t="shared" si="2"/>
        <v>1.8747360727848967</v>
      </c>
      <c r="G14" s="183">
        <f t="shared" si="3"/>
        <v>0.7714566867165101</v>
      </c>
      <c r="H14" s="184">
        <v>1909.7425</v>
      </c>
      <c r="I14" s="184">
        <f t="shared" si="7"/>
        <v>1.789572693623202</v>
      </c>
      <c r="J14" s="183">
        <f t="shared" si="4"/>
        <v>1.0941574997135326</v>
      </c>
      <c r="K14" s="184">
        <v>2448.8758</v>
      </c>
      <c r="L14" s="188">
        <f t="shared" si="8"/>
        <v>1.7369638120097028</v>
      </c>
      <c r="M14" s="183">
        <f t="shared" si="5"/>
        <v>1.4030456055918412</v>
      </c>
      <c r="N14" s="186">
        <f t="shared" si="6"/>
        <v>2.877580641560294</v>
      </c>
      <c r="P14">
        <v>1100</v>
      </c>
      <c r="Q14">
        <v>1083.9</v>
      </c>
      <c r="R14">
        <v>1046.7</v>
      </c>
    </row>
    <row r="15" spans="1:18" ht="12.75">
      <c r="A15" s="140" t="s">
        <v>11</v>
      </c>
      <c r="B15" s="187">
        <v>541.5601</v>
      </c>
      <c r="C15" s="181">
        <f t="shared" si="0"/>
        <v>1.301483021316479</v>
      </c>
      <c r="D15" s="182">
        <f t="shared" si="1"/>
        <v>0.49232736363636365</v>
      </c>
      <c r="E15" s="184">
        <v>1285.5724</v>
      </c>
      <c r="F15" s="137">
        <f t="shared" si="2"/>
        <v>1.7561984645228272</v>
      </c>
      <c r="G15" s="183">
        <f t="shared" si="3"/>
        <v>1.186061813820463</v>
      </c>
      <c r="H15" s="184">
        <v>2251.6312</v>
      </c>
      <c r="I15" s="184">
        <f t="shared" si="7"/>
        <v>2.109948179731059</v>
      </c>
      <c r="J15" s="183">
        <f t="shared" si="4"/>
        <v>2.1511714913537783</v>
      </c>
      <c r="K15" s="184">
        <v>2854.7298</v>
      </c>
      <c r="L15" s="188">
        <f t="shared" si="8"/>
        <v>2.0248321109897436</v>
      </c>
      <c r="M15" s="183">
        <f t="shared" si="5"/>
        <v>2.7273619948409284</v>
      </c>
      <c r="N15" s="186">
        <f t="shared" si="6"/>
        <v>5.271307468921732</v>
      </c>
      <c r="P15">
        <v>2472.6</v>
      </c>
      <c r="Q15">
        <v>2440.3</v>
      </c>
      <c r="R15">
        <v>2377.3</v>
      </c>
    </row>
    <row r="16" spans="1:18" ht="12.75">
      <c r="A16" s="140" t="s">
        <v>12</v>
      </c>
      <c r="B16" s="187">
        <v>415.9416</v>
      </c>
      <c r="C16" s="181">
        <f t="shared" si="0"/>
        <v>0.9995952993198914</v>
      </c>
      <c r="D16" s="182">
        <f t="shared" si="1"/>
        <v>0.16822033487017715</v>
      </c>
      <c r="E16" s="184">
        <v>705.1399</v>
      </c>
      <c r="F16" s="137">
        <f t="shared" si="2"/>
        <v>0.9632795552034097</v>
      </c>
      <c r="G16" s="183">
        <f t="shared" si="3"/>
        <v>0.28895623488915295</v>
      </c>
      <c r="H16" s="184">
        <v>952.5981</v>
      </c>
      <c r="I16" s="184">
        <f t="shared" si="7"/>
        <v>0.8926562338940168</v>
      </c>
      <c r="J16" s="183">
        <f t="shared" si="4"/>
        <v>0.4007058848273251</v>
      </c>
      <c r="K16" s="184">
        <v>1238.3049</v>
      </c>
      <c r="L16" s="188">
        <f t="shared" si="8"/>
        <v>0.8783176343750443</v>
      </c>
      <c r="M16" s="183">
        <f t="shared" si="5"/>
        <v>0.5208870988095738</v>
      </c>
      <c r="N16" s="186">
        <f t="shared" si="6"/>
        <v>2.9771124119347525</v>
      </c>
      <c r="P16">
        <v>2598.3</v>
      </c>
      <c r="Q16">
        <v>2588</v>
      </c>
      <c r="R16">
        <v>2550</v>
      </c>
    </row>
    <row r="17" spans="1:18" ht="12.75">
      <c r="A17" s="140" t="s">
        <v>13</v>
      </c>
      <c r="B17" s="187">
        <v>1173.6118000000001</v>
      </c>
      <c r="C17" s="181">
        <f t="shared" si="0"/>
        <v>2.82043642306121</v>
      </c>
      <c r="D17" s="182">
        <f t="shared" si="1"/>
        <v>0.45168448601008354</v>
      </c>
      <c r="E17" s="184">
        <v>1849.0834</v>
      </c>
      <c r="F17" s="137">
        <f t="shared" si="2"/>
        <v>2.5260012021529468</v>
      </c>
      <c r="G17" s="183">
        <f t="shared" si="3"/>
        <v>0.7144835394126738</v>
      </c>
      <c r="H17" s="184">
        <v>2684.9717</v>
      </c>
      <c r="I17" s="184">
        <f t="shared" si="7"/>
        <v>2.516020896781146</v>
      </c>
      <c r="J17" s="183">
        <f t="shared" si="4"/>
        <v>1.0529300784313727</v>
      </c>
      <c r="K17" s="184">
        <v>3387.7469</v>
      </c>
      <c r="L17" s="188">
        <f t="shared" si="8"/>
        <v>2.4028959613011223</v>
      </c>
      <c r="M17" s="183">
        <f t="shared" si="5"/>
        <v>1.3285281960784314</v>
      </c>
      <c r="N17" s="186">
        <f t="shared" si="6"/>
        <v>2.8865992144932417</v>
      </c>
      <c r="P17">
        <v>1240.4</v>
      </c>
      <c r="Q17">
        <v>1229.5</v>
      </c>
      <c r="R17">
        <v>1211.1</v>
      </c>
    </row>
    <row r="18" spans="1:18" ht="12.75">
      <c r="A18" s="140" t="s">
        <v>14</v>
      </c>
      <c r="B18" s="187">
        <v>3035.9416</v>
      </c>
      <c r="C18" s="181">
        <f t="shared" si="0"/>
        <v>7.296007305760496</v>
      </c>
      <c r="D18" s="182">
        <f t="shared" si="1"/>
        <v>2.4475504675910997</v>
      </c>
      <c r="E18" s="184">
        <v>4889.4092</v>
      </c>
      <c r="F18" s="137">
        <f t="shared" si="2"/>
        <v>6.67933826944619</v>
      </c>
      <c r="G18" s="183">
        <f t="shared" si="3"/>
        <v>3.976745994306629</v>
      </c>
      <c r="H18" s="184">
        <v>6841.2423</v>
      </c>
      <c r="I18" s="184">
        <f t="shared" si="7"/>
        <v>6.4107597807243595</v>
      </c>
      <c r="J18" s="183">
        <f t="shared" si="4"/>
        <v>5.648783998018331</v>
      </c>
      <c r="K18" s="184">
        <v>8737.642500000002</v>
      </c>
      <c r="L18" s="188">
        <f t="shared" si="8"/>
        <v>6.197524931553488</v>
      </c>
      <c r="M18" s="183">
        <f t="shared" si="5"/>
        <v>7.214633391132031</v>
      </c>
      <c r="N18" s="186">
        <f t="shared" si="6"/>
        <v>2.878066725657701</v>
      </c>
      <c r="P18">
        <v>2430</v>
      </c>
      <c r="Q18">
        <v>2415.7</v>
      </c>
      <c r="R18">
        <v>2384.4</v>
      </c>
    </row>
    <row r="19" spans="1:18" ht="12.75">
      <c r="A19" s="140" t="s">
        <v>15</v>
      </c>
      <c r="B19" s="187">
        <v>761.6768999999999</v>
      </c>
      <c r="C19" s="181">
        <f t="shared" si="0"/>
        <v>1.8304700680108623</v>
      </c>
      <c r="D19" s="182">
        <f t="shared" si="1"/>
        <v>0.3134472839506173</v>
      </c>
      <c r="E19" s="184">
        <v>1269.821</v>
      </c>
      <c r="F19" s="137">
        <f t="shared" si="2"/>
        <v>1.7346807464276932</v>
      </c>
      <c r="G19" s="183">
        <f t="shared" si="3"/>
        <v>0.525653433787308</v>
      </c>
      <c r="H19" s="184">
        <v>1741.2406999999998</v>
      </c>
      <c r="I19" s="184">
        <f t="shared" si="7"/>
        <v>1.6316738040575363</v>
      </c>
      <c r="J19" s="183">
        <f t="shared" si="4"/>
        <v>0.7302636722026504</v>
      </c>
      <c r="K19" s="184">
        <v>2551.5132</v>
      </c>
      <c r="L19" s="188">
        <f t="shared" si="8"/>
        <v>1.809763522619267</v>
      </c>
      <c r="M19" s="183">
        <f t="shared" si="5"/>
        <v>1.0700860593860089</v>
      </c>
      <c r="N19" s="186">
        <f t="shared" si="6"/>
        <v>3.3498629143144556</v>
      </c>
      <c r="P19">
        <v>1590.5</v>
      </c>
      <c r="Q19">
        <v>1572.5</v>
      </c>
      <c r="R19">
        <v>1532.7</v>
      </c>
    </row>
    <row r="20" spans="1:18" ht="12.75">
      <c r="A20" s="140" t="s">
        <v>16</v>
      </c>
      <c r="B20" s="187">
        <v>1821.2793000000001</v>
      </c>
      <c r="C20" s="181">
        <f t="shared" si="0"/>
        <v>4.376917882290741</v>
      </c>
      <c r="D20" s="182">
        <f t="shared" si="1"/>
        <v>1.145098585350519</v>
      </c>
      <c r="E20" s="184">
        <v>3134.4357</v>
      </c>
      <c r="F20" s="137">
        <f t="shared" si="2"/>
        <v>4.281898991830825</v>
      </c>
      <c r="G20" s="183">
        <f t="shared" si="3"/>
        <v>1.9932818441971383</v>
      </c>
      <c r="H20" s="184">
        <v>5152.2345000000005</v>
      </c>
      <c r="I20" s="184">
        <f t="shared" si="7"/>
        <v>4.828032141685799</v>
      </c>
      <c r="J20" s="183">
        <f t="shared" si="4"/>
        <v>3.361541397533764</v>
      </c>
      <c r="K20" s="184">
        <v>6870.454100000001</v>
      </c>
      <c r="L20" s="188">
        <f t="shared" si="8"/>
        <v>4.873146340771425</v>
      </c>
      <c r="M20" s="183">
        <f t="shared" si="5"/>
        <v>4.482582436223658</v>
      </c>
      <c r="N20" s="186">
        <f t="shared" si="6"/>
        <v>3.772323168665015</v>
      </c>
      <c r="P20">
        <v>1164.2</v>
      </c>
      <c r="Q20">
        <v>1160.7</v>
      </c>
      <c r="R20">
        <v>1153.3</v>
      </c>
    </row>
    <row r="21" spans="1:18" ht="12.75">
      <c r="A21" s="140" t="s">
        <v>17</v>
      </c>
      <c r="B21" s="187">
        <v>1208.944</v>
      </c>
      <c r="C21" s="181">
        <f t="shared" si="0"/>
        <v>2.9053471437840956</v>
      </c>
      <c r="D21" s="182">
        <f t="shared" si="1"/>
        <v>1.038433258890225</v>
      </c>
      <c r="E21" s="184">
        <v>1964.9819</v>
      </c>
      <c r="F21" s="137">
        <f t="shared" si="2"/>
        <v>2.6843281604327753</v>
      </c>
      <c r="G21" s="183">
        <f t="shared" si="3"/>
        <v>1.6929283191177737</v>
      </c>
      <c r="H21" s="184">
        <v>2620.181</v>
      </c>
      <c r="I21" s="184">
        <f t="shared" si="7"/>
        <v>2.4553071264583237</v>
      </c>
      <c r="J21" s="183">
        <f t="shared" si="4"/>
        <v>2.2718988988121045</v>
      </c>
      <c r="K21" s="184">
        <v>3437.2828999999997</v>
      </c>
      <c r="L21" s="188">
        <f t="shared" si="8"/>
        <v>2.4380313648163643</v>
      </c>
      <c r="M21" s="183">
        <f t="shared" si="5"/>
        <v>2.980389230902627</v>
      </c>
      <c r="N21" s="186">
        <f t="shared" si="6"/>
        <v>2.8432110172183327</v>
      </c>
      <c r="P21">
        <v>1261.7</v>
      </c>
      <c r="Q21">
        <v>1243.9</v>
      </c>
      <c r="R21">
        <v>1209.3</v>
      </c>
    </row>
    <row r="22" spans="1:18" ht="12.75">
      <c r="A22" s="140" t="s">
        <v>18</v>
      </c>
      <c r="B22" s="187">
        <v>453.7498</v>
      </c>
      <c r="C22" s="181">
        <f t="shared" si="0"/>
        <v>1.0904563697099325</v>
      </c>
      <c r="D22" s="182">
        <f t="shared" si="1"/>
        <v>0.3596336688594753</v>
      </c>
      <c r="E22" s="184">
        <v>841.3271</v>
      </c>
      <c r="F22" s="137">
        <f t="shared" si="2"/>
        <v>1.14932255949291</v>
      </c>
      <c r="G22" s="183">
        <f t="shared" si="3"/>
        <v>0.6763623281614277</v>
      </c>
      <c r="H22" s="184">
        <v>1282.9661999999998</v>
      </c>
      <c r="I22" s="184">
        <f t="shared" si="7"/>
        <v>1.2022360492901654</v>
      </c>
      <c r="J22" s="183">
        <f t="shared" si="4"/>
        <v>1.0609163979161498</v>
      </c>
      <c r="K22" s="184">
        <v>1671.864</v>
      </c>
      <c r="L22" s="188">
        <f t="shared" si="8"/>
        <v>1.1858368916062587</v>
      </c>
      <c r="M22" s="183">
        <f t="shared" si="5"/>
        <v>1.3825055817415035</v>
      </c>
      <c r="N22" s="186">
        <f t="shared" si="6"/>
        <v>3.684550384374825</v>
      </c>
      <c r="P22">
        <v>1126.6</v>
      </c>
      <c r="Q22">
        <v>1119.6</v>
      </c>
      <c r="R22">
        <v>1102.1</v>
      </c>
    </row>
    <row r="23" spans="1:18" ht="12.75">
      <c r="A23" s="140" t="s">
        <v>19</v>
      </c>
      <c r="B23" s="187">
        <v>486.9333</v>
      </c>
      <c r="C23" s="181">
        <f t="shared" si="0"/>
        <v>1.17020331162433</v>
      </c>
      <c r="D23" s="182">
        <f t="shared" si="1"/>
        <v>0.4322148943724481</v>
      </c>
      <c r="E23" s="184">
        <v>925.7982</v>
      </c>
      <c r="F23" s="137">
        <f t="shared" si="2"/>
        <v>1.2647170842326712</v>
      </c>
      <c r="G23" s="183">
        <f t="shared" si="3"/>
        <v>0.826900857449089</v>
      </c>
      <c r="H23" s="184">
        <v>1317.4242</v>
      </c>
      <c r="I23" s="184">
        <f t="shared" si="7"/>
        <v>1.2345257930000468</v>
      </c>
      <c r="J23" s="183">
        <f t="shared" si="4"/>
        <v>1.195376281644134</v>
      </c>
      <c r="K23" s="184">
        <v>1748.212</v>
      </c>
      <c r="L23" s="188">
        <f t="shared" si="8"/>
        <v>1.2399897862199083</v>
      </c>
      <c r="M23" s="183">
        <f t="shared" si="5"/>
        <v>1.5862553307322387</v>
      </c>
      <c r="N23" s="186">
        <f t="shared" si="6"/>
        <v>3.590249424305136</v>
      </c>
      <c r="P23">
        <v>2866.7</v>
      </c>
      <c r="Q23">
        <v>2848.4</v>
      </c>
      <c r="R23">
        <v>2796.5</v>
      </c>
    </row>
    <row r="24" spans="1:18" ht="12.75">
      <c r="A24" s="140" t="s">
        <v>20</v>
      </c>
      <c r="B24" s="187">
        <v>599.8392</v>
      </c>
      <c r="C24" s="181">
        <f t="shared" si="0"/>
        <v>1.4415399774098197</v>
      </c>
      <c r="D24" s="182">
        <f t="shared" si="1"/>
        <v>0.20924379949070362</v>
      </c>
      <c r="E24" s="184">
        <v>1052.3556</v>
      </c>
      <c r="F24" s="137">
        <f t="shared" si="2"/>
        <v>1.437604983470397</v>
      </c>
      <c r="G24" s="183">
        <f t="shared" si="3"/>
        <v>0.3694549922763657</v>
      </c>
      <c r="H24" s="184">
        <v>1461.027</v>
      </c>
      <c r="I24" s="184">
        <f t="shared" si="7"/>
        <v>1.3690924424869981</v>
      </c>
      <c r="J24" s="183">
        <f t="shared" si="4"/>
        <v>0.5224484176649383</v>
      </c>
      <c r="K24" s="184">
        <v>1874.1396000000004</v>
      </c>
      <c r="L24" s="188">
        <f t="shared" si="8"/>
        <v>1.3293090094051896</v>
      </c>
      <c r="M24" s="183">
        <f t="shared" si="5"/>
        <v>0.6701732880386199</v>
      </c>
      <c r="N24" s="186">
        <f t="shared" si="6"/>
        <v>3.1244033400951463</v>
      </c>
      <c r="P24">
        <v>1149.8</v>
      </c>
      <c r="Q24">
        <v>1138.2</v>
      </c>
      <c r="R24">
        <v>1115.6</v>
      </c>
    </row>
    <row r="25" spans="1:18" ht="12.75">
      <c r="A25" s="140" t="s">
        <v>21</v>
      </c>
      <c r="B25" s="187">
        <v>1805.8901</v>
      </c>
      <c r="C25" s="181">
        <f t="shared" si="0"/>
        <v>4.339934392348177</v>
      </c>
      <c r="D25" s="182">
        <f t="shared" si="1"/>
        <v>1.5706123673682382</v>
      </c>
      <c r="E25" s="184">
        <v>3198.2235</v>
      </c>
      <c r="F25" s="137">
        <f t="shared" si="2"/>
        <v>4.369038414250976</v>
      </c>
      <c r="G25" s="183">
        <f t="shared" si="3"/>
        <v>2.8098958882445966</v>
      </c>
      <c r="H25" s="184">
        <v>4589.0383</v>
      </c>
      <c r="I25" s="184">
        <f t="shared" si="7"/>
        <v>4.300274844211216</v>
      </c>
      <c r="J25" s="183">
        <f t="shared" si="4"/>
        <v>4.113515865901757</v>
      </c>
      <c r="K25" s="184">
        <v>6156.793000000001</v>
      </c>
      <c r="L25" s="188">
        <f t="shared" si="8"/>
        <v>4.366953456371555</v>
      </c>
      <c r="M25" s="183">
        <f t="shared" si="5"/>
        <v>5.5188176765865915</v>
      </c>
      <c r="N25" s="186">
        <f t="shared" si="6"/>
        <v>3.4092844298775438</v>
      </c>
      <c r="P25">
        <v>1401.1</v>
      </c>
      <c r="Q25">
        <v>1388</v>
      </c>
      <c r="R25">
        <v>1358.2</v>
      </c>
    </row>
    <row r="26" spans="1:18" ht="12.75">
      <c r="A26" s="140" t="s">
        <v>22</v>
      </c>
      <c r="B26" s="187">
        <v>580.4304</v>
      </c>
      <c r="C26" s="181">
        <f t="shared" si="0"/>
        <v>1.3948965417798176</v>
      </c>
      <c r="D26" s="182">
        <f t="shared" si="1"/>
        <v>0.41426764684890444</v>
      </c>
      <c r="E26" s="184">
        <v>1023.5622000000001</v>
      </c>
      <c r="F26" s="137">
        <f t="shared" si="2"/>
        <v>1.3982708122728889</v>
      </c>
      <c r="G26" s="183">
        <f t="shared" si="3"/>
        <v>0.7374367435158502</v>
      </c>
      <c r="H26" s="184">
        <v>1479.1220000000003</v>
      </c>
      <c r="I26" s="184">
        <f t="shared" si="7"/>
        <v>1.3860488216277003</v>
      </c>
      <c r="J26" s="183">
        <f t="shared" si="4"/>
        <v>1.0890310705345312</v>
      </c>
      <c r="K26" s="184">
        <v>1879.7148000000002</v>
      </c>
      <c r="L26" s="188">
        <f t="shared" si="8"/>
        <v>1.333263444597336</v>
      </c>
      <c r="M26" s="183">
        <f t="shared" si="5"/>
        <v>1.3839749668679135</v>
      </c>
      <c r="N26" s="186">
        <f t="shared" si="6"/>
        <v>3.23848440743283</v>
      </c>
      <c r="P26">
        <v>1372.5</v>
      </c>
      <c r="Q26">
        <v>1357.1</v>
      </c>
      <c r="R26">
        <v>1324.4</v>
      </c>
    </row>
    <row r="27" spans="1:18" ht="12.75">
      <c r="A27" s="140" t="s">
        <v>23</v>
      </c>
      <c r="B27" s="187">
        <v>637.0497</v>
      </c>
      <c r="C27" s="181">
        <f t="shared" si="0"/>
        <v>1.530964648770758</v>
      </c>
      <c r="D27" s="182">
        <f t="shared" si="1"/>
        <v>0.4641527868852459</v>
      </c>
      <c r="E27" s="184">
        <v>1096.5221000000001</v>
      </c>
      <c r="F27" s="137">
        <f t="shared" si="2"/>
        <v>1.4979400836042733</v>
      </c>
      <c r="G27" s="183">
        <f t="shared" si="3"/>
        <v>0.8079891680789921</v>
      </c>
      <c r="H27" s="184">
        <v>1659.3028</v>
      </c>
      <c r="I27" s="184">
        <f t="shared" si="7"/>
        <v>1.5548918146464883</v>
      </c>
      <c r="J27" s="183">
        <f t="shared" si="4"/>
        <v>1.252871337964361</v>
      </c>
      <c r="K27" s="184">
        <v>2235.1749</v>
      </c>
      <c r="L27" s="188">
        <f t="shared" si="8"/>
        <v>1.5853878399273684</v>
      </c>
      <c r="M27" s="183">
        <f t="shared" si="5"/>
        <v>1.687688689217759</v>
      </c>
      <c r="N27" s="186">
        <f t="shared" si="6"/>
        <v>3.508635040562769</v>
      </c>
      <c r="P27">
        <v>914.6</v>
      </c>
      <c r="Q27">
        <v>911.5</v>
      </c>
      <c r="R27">
        <v>903.2</v>
      </c>
    </row>
    <row r="28" spans="1:18" ht="12.75">
      <c r="A28" s="140" t="s">
        <v>24</v>
      </c>
      <c r="B28" s="187">
        <v>895.5352</v>
      </c>
      <c r="C28" s="181">
        <f t="shared" si="0"/>
        <v>2.1521597654466365</v>
      </c>
      <c r="D28" s="182">
        <f t="shared" si="1"/>
        <v>0.9791550404548437</v>
      </c>
      <c r="E28" s="184">
        <v>1438.3818</v>
      </c>
      <c r="F28" s="137">
        <f t="shared" si="2"/>
        <v>1.9649487718914787</v>
      </c>
      <c r="G28" s="183">
        <f t="shared" si="3"/>
        <v>1.5780381788261109</v>
      </c>
      <c r="H28" s="184">
        <v>1940.937</v>
      </c>
      <c r="I28" s="184">
        <f t="shared" si="7"/>
        <v>1.8188042918052756</v>
      </c>
      <c r="J28" s="183">
        <f t="shared" si="4"/>
        <v>2.14895593445527</v>
      </c>
      <c r="K28" s="184">
        <v>2488.9642000000003</v>
      </c>
      <c r="L28" s="188">
        <f t="shared" si="8"/>
        <v>1.765398124636489</v>
      </c>
      <c r="M28" s="183">
        <f t="shared" si="5"/>
        <v>2.755717670504872</v>
      </c>
      <c r="N28" s="186">
        <f t="shared" si="6"/>
        <v>2.779303594096581</v>
      </c>
      <c r="P28">
        <v>1206.8</v>
      </c>
      <c r="Q28">
        <v>1187.7</v>
      </c>
      <c r="R28">
        <v>1143.4</v>
      </c>
    </row>
    <row r="29" spans="1:18" ht="12.75">
      <c r="A29" s="140" t="s">
        <v>25</v>
      </c>
      <c r="B29" s="187">
        <v>401.5693</v>
      </c>
      <c r="C29" s="181">
        <f t="shared" si="0"/>
        <v>0.9650556343274614</v>
      </c>
      <c r="D29" s="182">
        <f t="shared" si="1"/>
        <v>0.3327554690089493</v>
      </c>
      <c r="E29" s="184">
        <v>720.6938</v>
      </c>
      <c r="F29" s="137">
        <f t="shared" si="2"/>
        <v>0.9845274719269966</v>
      </c>
      <c r="G29" s="183">
        <f t="shared" si="3"/>
        <v>0.6067978445735455</v>
      </c>
      <c r="H29" s="184">
        <v>1048.1529999999998</v>
      </c>
      <c r="I29" s="184">
        <f t="shared" si="7"/>
        <v>0.9821983788595791</v>
      </c>
      <c r="J29" s="183">
        <f t="shared" si="4"/>
        <v>0.916698443239461</v>
      </c>
      <c r="K29" s="184">
        <v>1367.7402</v>
      </c>
      <c r="L29" s="188">
        <f t="shared" si="8"/>
        <v>0.9701248350900089</v>
      </c>
      <c r="M29" s="183">
        <f t="shared" si="5"/>
        <v>1.19620447787301</v>
      </c>
      <c r="N29" s="186">
        <f t="shared" si="6"/>
        <v>3.405987957744778</v>
      </c>
      <c r="P29">
        <v>2639</v>
      </c>
      <c r="Q29">
        <v>2666.4</v>
      </c>
      <c r="R29">
        <v>2676.8</v>
      </c>
    </row>
    <row r="30" spans="1:18" ht="12.75">
      <c r="A30" s="140" t="s">
        <v>26</v>
      </c>
      <c r="B30" s="187">
        <v>594.1621</v>
      </c>
      <c r="C30" s="181">
        <f t="shared" si="0"/>
        <v>1.427896710004566</v>
      </c>
      <c r="D30" s="182">
        <f t="shared" si="1"/>
        <v>0.22514668435013263</v>
      </c>
      <c r="E30" s="184">
        <v>988.0645</v>
      </c>
      <c r="F30" s="137">
        <f t="shared" si="2"/>
        <v>1.3497780115297395</v>
      </c>
      <c r="G30" s="183">
        <f t="shared" si="3"/>
        <v>0.3705612436243624</v>
      </c>
      <c r="H30" s="184">
        <v>1359.2043999999999</v>
      </c>
      <c r="I30" s="184">
        <f t="shared" si="7"/>
        <v>1.2736769901138545</v>
      </c>
      <c r="J30" s="183">
        <f t="shared" si="4"/>
        <v>0.5077721159593543</v>
      </c>
      <c r="K30" s="184">
        <v>1779.7546</v>
      </c>
      <c r="L30" s="188">
        <f t="shared" si="8"/>
        <v>1.2623626459364758</v>
      </c>
      <c r="M30" s="183">
        <f t="shared" si="5"/>
        <v>0.6648814255827854</v>
      </c>
      <c r="N30" s="186">
        <f t="shared" si="6"/>
        <v>2.9954024331070594</v>
      </c>
      <c r="P30">
        <v>378.4</v>
      </c>
      <c r="Q30">
        <v>378.6</v>
      </c>
      <c r="R30">
        <v>377.3</v>
      </c>
    </row>
    <row r="31" spans="1:14" ht="12.75">
      <c r="A31" s="64"/>
      <c r="B31" s="80"/>
      <c r="C31" s="80"/>
      <c r="D31" s="81"/>
      <c r="E31" s="69"/>
      <c r="F31" s="71"/>
      <c r="G31" s="70"/>
      <c r="H31" s="70"/>
      <c r="I31" s="70"/>
      <c r="J31" s="70"/>
      <c r="K31" s="78"/>
      <c r="L31" s="78"/>
      <c r="M31" s="79"/>
      <c r="N31" s="77"/>
    </row>
    <row r="34" spans="1:3" ht="12.75">
      <c r="A34" s="148">
        <v>2004</v>
      </c>
      <c r="B34" s="148">
        <v>2005</v>
      </c>
      <c r="C34" s="148">
        <v>2006</v>
      </c>
    </row>
    <row r="35" spans="1:3" ht="12.75">
      <c r="A35">
        <v>47622.4</v>
      </c>
      <c r="B35">
        <v>47280.8</v>
      </c>
      <c r="C35">
        <v>46465.7</v>
      </c>
    </row>
    <row r="36" spans="1:3" ht="12.75">
      <c r="A36">
        <v>2005.1</v>
      </c>
      <c r="B36">
        <v>1994.3</v>
      </c>
      <c r="C36">
        <v>1968.4</v>
      </c>
    </row>
    <row r="37" spans="1:3" ht="12.75">
      <c r="A37">
        <v>1736.2</v>
      </c>
      <c r="B37">
        <v>1720.1</v>
      </c>
      <c r="C37">
        <v>1679.4</v>
      </c>
    </row>
    <row r="38" spans="1:3" ht="12.75">
      <c r="A38">
        <v>1048.8</v>
      </c>
      <c r="B38">
        <v>1044.8</v>
      </c>
      <c r="C38">
        <v>1035.3</v>
      </c>
    </row>
    <row r="39" spans="1:3" ht="12.75">
      <c r="A39">
        <v>3502.9</v>
      </c>
      <c r="B39">
        <v>3476.2</v>
      </c>
      <c r="C39">
        <v>3419.6</v>
      </c>
    </row>
    <row r="40" spans="1:3" ht="12.75">
      <c r="A40">
        <v>4720.9</v>
      </c>
      <c r="B40">
        <v>4671.9</v>
      </c>
      <c r="C40">
        <v>4567.7</v>
      </c>
    </row>
    <row r="41" spans="1:3" ht="12.75">
      <c r="A41">
        <v>1359.9</v>
      </c>
      <c r="B41">
        <v>1345.3</v>
      </c>
      <c r="C41">
        <v>1317.9</v>
      </c>
    </row>
    <row r="42" spans="1:3" ht="12.75">
      <c r="A42">
        <v>1251.1</v>
      </c>
      <c r="B42">
        <v>1248.5</v>
      </c>
      <c r="C42">
        <v>1241</v>
      </c>
    </row>
    <row r="43" spans="1:3" ht="12.75">
      <c r="A43">
        <v>1892.6</v>
      </c>
      <c r="B43">
        <v>1877.2</v>
      </c>
      <c r="C43">
        <v>1846.1</v>
      </c>
    </row>
    <row r="44" spans="1:3" ht="12.75">
      <c r="A44">
        <v>1397.8</v>
      </c>
      <c r="B44">
        <v>1393.6</v>
      </c>
      <c r="C44">
        <v>1382.6</v>
      </c>
    </row>
    <row r="45" spans="1:3" ht="12.75">
      <c r="A45">
        <v>1793.9</v>
      </c>
      <c r="B45">
        <v>1778.9</v>
      </c>
      <c r="C45">
        <v>1745.4</v>
      </c>
    </row>
    <row r="46" spans="1:3" ht="12.75">
      <c r="A46">
        <v>1100</v>
      </c>
      <c r="B46">
        <v>1083.9</v>
      </c>
      <c r="C46">
        <v>1046.7</v>
      </c>
    </row>
    <row r="47" spans="1:3" ht="12.75">
      <c r="A47">
        <v>2472.6</v>
      </c>
      <c r="B47">
        <v>2440.3</v>
      </c>
      <c r="C47">
        <v>2377.3</v>
      </c>
    </row>
    <row r="48" spans="1:3" ht="12.75">
      <c r="A48">
        <v>2598.3</v>
      </c>
      <c r="B48">
        <v>2588</v>
      </c>
      <c r="C48">
        <v>2550</v>
      </c>
    </row>
    <row r="49" spans="1:3" ht="12.75">
      <c r="A49">
        <v>1240.4</v>
      </c>
      <c r="B49">
        <v>1229.5</v>
      </c>
      <c r="C49">
        <v>1211.1</v>
      </c>
    </row>
    <row r="50" spans="1:3" ht="12.75">
      <c r="A50">
        <v>2430</v>
      </c>
      <c r="B50">
        <v>2415.7</v>
      </c>
      <c r="C50">
        <v>2384.4</v>
      </c>
    </row>
    <row r="51" spans="1:3" ht="12.75">
      <c r="A51">
        <v>1590.5</v>
      </c>
      <c r="B51">
        <v>1572.5</v>
      </c>
      <c r="C51">
        <v>1532.7</v>
      </c>
    </row>
    <row r="52" spans="1:3" ht="12.75">
      <c r="A52">
        <v>1164.2</v>
      </c>
      <c r="B52">
        <v>1160.7</v>
      </c>
      <c r="C52">
        <v>1153.3</v>
      </c>
    </row>
    <row r="53" spans="1:3" ht="12.75">
      <c r="A53">
        <v>1261.7</v>
      </c>
      <c r="B53">
        <v>1243.9</v>
      </c>
      <c r="C53">
        <v>1209.3</v>
      </c>
    </row>
    <row r="54" spans="1:3" ht="12.75">
      <c r="A54">
        <v>1126.6</v>
      </c>
      <c r="B54">
        <v>1119.6</v>
      </c>
      <c r="C54">
        <v>1102.1</v>
      </c>
    </row>
    <row r="55" spans="1:3" ht="12.75">
      <c r="A55">
        <v>2866.7</v>
      </c>
      <c r="B55">
        <v>2848.4</v>
      </c>
      <c r="C55">
        <v>2796.5</v>
      </c>
    </row>
    <row r="56" spans="1:3" ht="12.75">
      <c r="A56">
        <v>1149.8</v>
      </c>
      <c r="B56">
        <v>1138.2</v>
      </c>
      <c r="C56">
        <v>1115.6</v>
      </c>
    </row>
    <row r="57" spans="1:3" ht="12.75">
      <c r="A57">
        <v>1401.1</v>
      </c>
      <c r="B57">
        <v>1388</v>
      </c>
      <c r="C57">
        <v>1358.2</v>
      </c>
    </row>
    <row r="58" spans="1:3" ht="12.75">
      <c r="A58">
        <v>1372.5</v>
      </c>
      <c r="B58">
        <v>1357.1</v>
      </c>
      <c r="C58">
        <v>1324.4</v>
      </c>
    </row>
    <row r="59" spans="1:3" ht="12.75">
      <c r="A59">
        <v>914.6</v>
      </c>
      <c r="B59">
        <v>911.5</v>
      </c>
      <c r="C59">
        <v>903.2</v>
      </c>
    </row>
    <row r="60" spans="1:3" ht="12.75">
      <c r="A60">
        <v>1206.8</v>
      </c>
      <c r="B60">
        <v>1187.7</v>
      </c>
      <c r="C60">
        <v>1143.4</v>
      </c>
    </row>
    <row r="61" spans="1:3" ht="12.75">
      <c r="A61">
        <v>2639</v>
      </c>
      <c r="B61">
        <v>2666.4</v>
      </c>
      <c r="C61">
        <v>2676.8</v>
      </c>
    </row>
    <row r="62" spans="1:3" ht="12.75">
      <c r="A62">
        <v>378.4</v>
      </c>
      <c r="B62">
        <v>378.6</v>
      </c>
      <c r="C62">
        <v>377.3</v>
      </c>
    </row>
  </sheetData>
  <sheetProtection/>
  <mergeCells count="5">
    <mergeCell ref="A1:M1"/>
    <mergeCell ref="B2:D2"/>
    <mergeCell ref="F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2"/>
  <sheetViews>
    <sheetView zoomScalePageLayoutView="0" workbookViewId="0" topLeftCell="A1">
      <selection activeCell="A3" sqref="A1:B16384"/>
    </sheetView>
  </sheetViews>
  <sheetFormatPr defaultColWidth="9.00390625" defaultRowHeight="12.75"/>
  <cols>
    <col min="9" max="9" width="10.875" style="0" customWidth="1"/>
    <col min="25" max="25" width="10.375" style="0" customWidth="1"/>
    <col min="45" max="46" width="0" style="0" hidden="1" customWidth="1"/>
    <col min="48" max="48" width="0" style="0" hidden="1" customWidth="1"/>
    <col min="51" max="53" width="0" style="0" hidden="1" customWidth="1"/>
    <col min="55" max="55" width="0" style="0" hidden="1" customWidth="1"/>
  </cols>
  <sheetData>
    <row r="1" spans="1:66" ht="18.75">
      <c r="A1" s="225" t="s">
        <v>79</v>
      </c>
      <c r="B1" s="225"/>
      <c r="C1" s="225"/>
      <c r="D1" s="225"/>
      <c r="E1" s="225"/>
      <c r="F1" s="225"/>
      <c r="G1" s="225"/>
      <c r="H1" s="225"/>
      <c r="I1" s="225"/>
      <c r="L1" s="224" t="s">
        <v>84</v>
      </c>
      <c r="M1" s="224"/>
      <c r="N1" s="224"/>
      <c r="O1" s="224"/>
      <c r="P1" s="224"/>
      <c r="Q1" s="224"/>
      <c r="R1" s="224"/>
      <c r="S1" s="224"/>
      <c r="T1" s="123"/>
      <c r="U1" s="124"/>
      <c r="X1" s="142"/>
      <c r="Y1" s="142"/>
      <c r="Z1" s="143">
        <v>2004</v>
      </c>
      <c r="AA1" s="151"/>
      <c r="AB1" s="151"/>
      <c r="AC1" s="151"/>
      <c r="AD1" s="221">
        <v>2007</v>
      </c>
      <c r="AE1" s="221"/>
      <c r="AF1" s="84"/>
      <c r="AG1" s="84"/>
      <c r="AH1" s="84"/>
      <c r="AI1" s="84"/>
      <c r="AJ1" s="84"/>
      <c r="AP1" s="175"/>
      <c r="AQ1" s="175"/>
      <c r="AR1" s="175" t="s">
        <v>110</v>
      </c>
      <c r="AS1" s="175"/>
      <c r="AT1" s="175"/>
      <c r="AU1" s="175"/>
      <c r="AV1" s="175"/>
      <c r="AW1" s="175"/>
      <c r="BG1" s="175"/>
      <c r="BH1" s="175"/>
      <c r="BI1" s="175" t="s">
        <v>110</v>
      </c>
      <c r="BJ1" s="175"/>
      <c r="BK1" s="175"/>
      <c r="BL1" s="175"/>
      <c r="BM1" s="175"/>
      <c r="BN1" s="175"/>
    </row>
    <row r="2" spans="1:74" ht="15.75">
      <c r="A2" s="226">
        <v>2004</v>
      </c>
      <c r="B2" s="227"/>
      <c r="C2" s="228"/>
      <c r="D2" s="226">
        <v>2005</v>
      </c>
      <c r="E2" s="228"/>
      <c r="F2" s="226">
        <v>2006</v>
      </c>
      <c r="G2" s="228"/>
      <c r="H2" s="226" t="s">
        <v>78</v>
      </c>
      <c r="I2" s="228"/>
      <c r="J2" s="84"/>
      <c r="L2" s="223">
        <v>2004</v>
      </c>
      <c r="M2" s="223"/>
      <c r="N2" s="223"/>
      <c r="O2" s="223">
        <v>2005</v>
      </c>
      <c r="P2" s="223"/>
      <c r="Q2" s="223">
        <v>2006</v>
      </c>
      <c r="R2" s="223"/>
      <c r="S2" s="223">
        <v>2007</v>
      </c>
      <c r="T2" s="223"/>
      <c r="U2" s="126" t="s">
        <v>45</v>
      </c>
      <c r="W2" s="148">
        <v>2004</v>
      </c>
      <c r="Y2" s="84"/>
      <c r="Z2" s="121" t="s">
        <v>0</v>
      </c>
      <c r="AA2" s="84" t="s">
        <v>85</v>
      </c>
      <c r="AB2" s="84" t="s">
        <v>86</v>
      </c>
      <c r="AC2" s="84" t="s">
        <v>87</v>
      </c>
      <c r="AD2" s="143" t="s">
        <v>88</v>
      </c>
      <c r="AE2" s="143" t="s">
        <v>85</v>
      </c>
      <c r="AF2" s="143" t="s">
        <v>89</v>
      </c>
      <c r="AG2" s="144" t="s">
        <v>90</v>
      </c>
      <c r="AH2" s="144" t="s">
        <v>91</v>
      </c>
      <c r="AI2" s="144" t="s">
        <v>92</v>
      </c>
      <c r="AJ2" s="144" t="s">
        <v>93</v>
      </c>
      <c r="AP2" s="143"/>
      <c r="AQ2" s="66">
        <v>2004</v>
      </c>
      <c r="AR2" s="66"/>
      <c r="AS2" s="66">
        <v>2004</v>
      </c>
      <c r="AT2" s="66" t="s">
        <v>94</v>
      </c>
      <c r="AU2" s="66"/>
      <c r="AV2" s="66"/>
      <c r="AW2" s="222">
        <v>2007</v>
      </c>
      <c r="AX2" s="222"/>
      <c r="AY2" s="222"/>
      <c r="AZ2" s="66"/>
      <c r="BA2" s="66" t="s">
        <v>95</v>
      </c>
      <c r="BB2" s="66"/>
      <c r="BC2" s="66"/>
      <c r="BD2" s="66" t="s">
        <v>45</v>
      </c>
      <c r="BE2" s="66"/>
      <c r="BF2" s="154"/>
      <c r="BG2" s="143"/>
      <c r="BH2" s="66">
        <v>2004</v>
      </c>
      <c r="BI2" s="66"/>
      <c r="BJ2" s="66">
        <v>2004</v>
      </c>
      <c r="BK2" s="66" t="s">
        <v>94</v>
      </c>
      <c r="BL2" s="66"/>
      <c r="BM2" s="66"/>
      <c r="BN2" s="222">
        <v>2007</v>
      </c>
      <c r="BO2" s="222"/>
      <c r="BP2" s="222"/>
      <c r="BQ2" s="66"/>
      <c r="BR2" s="66" t="s">
        <v>95</v>
      </c>
      <c r="BS2" s="66"/>
      <c r="BT2" s="66"/>
      <c r="BU2" s="66" t="s">
        <v>45</v>
      </c>
      <c r="BV2" s="66"/>
    </row>
    <row r="3" spans="1:74" ht="15.75">
      <c r="A3" s="1"/>
      <c r="B3" s="3" t="s">
        <v>28</v>
      </c>
      <c r="C3" s="84" t="s">
        <v>75</v>
      </c>
      <c r="D3" s="3" t="s">
        <v>28</v>
      </c>
      <c r="E3" s="3" t="s">
        <v>74</v>
      </c>
      <c r="F3" s="3" t="s">
        <v>28</v>
      </c>
      <c r="G3" s="3" t="s">
        <v>74</v>
      </c>
      <c r="H3" s="3" t="s">
        <v>28</v>
      </c>
      <c r="I3" s="3" t="s">
        <v>74</v>
      </c>
      <c r="J3" s="27" t="s">
        <v>45</v>
      </c>
      <c r="L3" s="127"/>
      <c r="M3" s="128" t="s">
        <v>83</v>
      </c>
      <c r="N3" s="128" t="s">
        <v>74</v>
      </c>
      <c r="O3" s="128"/>
      <c r="P3" s="128" t="s">
        <v>74</v>
      </c>
      <c r="Q3" s="129"/>
      <c r="R3" s="129" t="s">
        <v>73</v>
      </c>
      <c r="S3" s="129"/>
      <c r="T3" s="129" t="s">
        <v>74</v>
      </c>
      <c r="U3" s="129" t="s">
        <v>77</v>
      </c>
      <c r="W3">
        <v>47622.4</v>
      </c>
      <c r="X3" s="149">
        <v>73784.7293</v>
      </c>
      <c r="Y3" s="145" t="s">
        <v>46</v>
      </c>
      <c r="Z3" s="152">
        <f aca="true" t="shared" si="0" ref="Z3:Z29">AA3+X3</f>
        <v>88578.9332</v>
      </c>
      <c r="AA3" s="119">
        <v>14794.2039</v>
      </c>
      <c r="AB3" s="146">
        <f aca="true" t="shared" si="1" ref="AB3:AB29">Z3/W3</f>
        <v>1.8600266513237467</v>
      </c>
      <c r="AC3" s="146">
        <f aca="true" t="shared" si="2" ref="AC3:AC29">AA3/W3</f>
        <v>0.31065641168861713</v>
      </c>
      <c r="AD3" s="48">
        <v>367159.9165</v>
      </c>
      <c r="AE3" s="48">
        <v>129616.5295</v>
      </c>
      <c r="AF3" s="147">
        <v>46929.5</v>
      </c>
      <c r="AG3" s="29">
        <f>AD3/AF3</f>
        <v>7.823648589906136</v>
      </c>
      <c r="AH3" s="29">
        <f>AE3/AF3</f>
        <v>2.7619414121181776</v>
      </c>
      <c r="AI3" s="153">
        <f>AG3/AB3</f>
        <v>4.206202413464447</v>
      </c>
      <c r="AJ3" s="153">
        <f>AH3/AC3</f>
        <v>8.890662829410962</v>
      </c>
      <c r="AM3" s="148">
        <v>2004</v>
      </c>
      <c r="AP3" s="143"/>
      <c r="AQ3" s="155" t="s">
        <v>113</v>
      </c>
      <c r="AR3" s="121" t="s">
        <v>96</v>
      </c>
      <c r="AS3" s="66" t="s">
        <v>97</v>
      </c>
      <c r="AT3" s="156" t="s">
        <v>98</v>
      </c>
      <c r="AU3" s="66" t="s">
        <v>111</v>
      </c>
      <c r="AV3" s="66" t="s">
        <v>100</v>
      </c>
      <c r="AW3" s="155" t="s">
        <v>113</v>
      </c>
      <c r="AX3" s="157" t="s">
        <v>96</v>
      </c>
      <c r="AY3" s="66" t="s">
        <v>97</v>
      </c>
      <c r="AZ3" s="66" t="s">
        <v>99</v>
      </c>
      <c r="BA3" s="66" t="s">
        <v>98</v>
      </c>
      <c r="BB3" s="66" t="s">
        <v>112</v>
      </c>
      <c r="BC3" s="158" t="s">
        <v>100</v>
      </c>
      <c r="BD3" s="158"/>
      <c r="BE3" s="158"/>
      <c r="BF3" s="154"/>
      <c r="BG3" s="143"/>
      <c r="BH3" s="155" t="s">
        <v>113</v>
      </c>
      <c r="BI3" s="121" t="s">
        <v>96</v>
      </c>
      <c r="BJ3" s="66" t="s">
        <v>97</v>
      </c>
      <c r="BK3" s="156" t="s">
        <v>98</v>
      </c>
      <c r="BL3" s="66" t="s">
        <v>111</v>
      </c>
      <c r="BM3" s="66" t="s">
        <v>100</v>
      </c>
      <c r="BN3" s="155" t="s">
        <v>113</v>
      </c>
      <c r="BO3" s="157" t="s">
        <v>96</v>
      </c>
      <c r="BP3" s="66" t="s">
        <v>97</v>
      </c>
      <c r="BQ3" s="66" t="s">
        <v>99</v>
      </c>
      <c r="BR3" s="66" t="s">
        <v>98</v>
      </c>
      <c r="BS3" s="66" t="s">
        <v>112</v>
      </c>
      <c r="BT3" s="158" t="s">
        <v>100</v>
      </c>
      <c r="BU3" s="158"/>
      <c r="BV3" s="158"/>
    </row>
    <row r="4" spans="1:74" ht="15.75">
      <c r="A4" s="1"/>
      <c r="B4" s="3" t="s">
        <v>71</v>
      </c>
      <c r="C4" s="84" t="s">
        <v>72</v>
      </c>
      <c r="D4" s="3" t="s">
        <v>71</v>
      </c>
      <c r="E4" s="8" t="s">
        <v>76</v>
      </c>
      <c r="F4" s="3" t="s">
        <v>29</v>
      </c>
      <c r="G4" s="3" t="s">
        <v>76</v>
      </c>
      <c r="H4" s="3" t="s">
        <v>29</v>
      </c>
      <c r="I4" s="3" t="s">
        <v>76</v>
      </c>
      <c r="J4" s="27" t="s">
        <v>77</v>
      </c>
      <c r="L4" s="127"/>
      <c r="M4" s="125" t="s">
        <v>80</v>
      </c>
      <c r="N4" s="130" t="s">
        <v>72</v>
      </c>
      <c r="O4" s="125" t="s">
        <v>80</v>
      </c>
      <c r="P4" s="126" t="s">
        <v>72</v>
      </c>
      <c r="Q4" s="125" t="s">
        <v>80</v>
      </c>
      <c r="R4" s="125" t="s">
        <v>76</v>
      </c>
      <c r="S4" s="125" t="s">
        <v>80</v>
      </c>
      <c r="T4" s="128" t="s">
        <v>82</v>
      </c>
      <c r="U4" s="127"/>
      <c r="W4">
        <v>2005.1</v>
      </c>
      <c r="X4" s="122">
        <v>1435.6148</v>
      </c>
      <c r="Y4" s="16" t="s">
        <v>81</v>
      </c>
      <c r="Z4" s="152">
        <f t="shared" si="0"/>
        <v>1891.8991</v>
      </c>
      <c r="AA4" s="120">
        <v>456.28430000000003</v>
      </c>
      <c r="AB4" s="146">
        <f t="shared" si="1"/>
        <v>0.9435435140392001</v>
      </c>
      <c r="AC4" s="146">
        <f t="shared" si="2"/>
        <v>0.22756186723854174</v>
      </c>
      <c r="AD4" s="14">
        <v>8521.9849</v>
      </c>
      <c r="AE4" s="14">
        <v>4703.8088</v>
      </c>
      <c r="AF4" s="147">
        <v>1983.8</v>
      </c>
      <c r="AG4" s="29">
        <f aca="true" t="shared" si="3" ref="AG4:AG29">AD4/AF4</f>
        <v>4.295788335517694</v>
      </c>
      <c r="AH4" s="29">
        <f aca="true" t="shared" si="4" ref="AH4:AH29">AE4/AF4</f>
        <v>2.371110394192963</v>
      </c>
      <c r="AI4" s="153">
        <f aca="true" t="shared" si="5" ref="AI4:AJ29">AG4/AB4</f>
        <v>4.552824826412004</v>
      </c>
      <c r="AJ4" s="153">
        <f t="shared" si="5"/>
        <v>10.41962971637707</v>
      </c>
      <c r="AM4">
        <v>47622.4</v>
      </c>
      <c r="AN4" s="149">
        <v>73784.7293</v>
      </c>
      <c r="AP4" s="9" t="s">
        <v>46</v>
      </c>
      <c r="AQ4" s="159">
        <f aca="true" t="shared" si="6" ref="AQ4:AQ30">AS4+AN4</f>
        <v>88578.9332</v>
      </c>
      <c r="AR4" s="160"/>
      <c r="AS4" s="119">
        <v>14794.2039</v>
      </c>
      <c r="AT4" s="161"/>
      <c r="AU4" s="162">
        <f aca="true" t="shared" si="7" ref="AU4:AU30">AQ4/AM4</f>
        <v>1.8600266513237467</v>
      </c>
      <c r="AV4" s="162">
        <f aca="true" t="shared" si="8" ref="AV4:AV30">AS4/AM4</f>
        <v>0.31065641168861713</v>
      </c>
      <c r="AW4" s="14">
        <v>367159.9165</v>
      </c>
      <c r="AX4" s="163"/>
      <c r="AY4" s="14">
        <v>129616.5295</v>
      </c>
      <c r="AZ4" s="164">
        <v>46929.5</v>
      </c>
      <c r="BA4" s="165"/>
      <c r="BB4" s="166">
        <f>AW4/AZ4</f>
        <v>7.823648589906136</v>
      </c>
      <c r="BC4" s="166">
        <f>AY4/AZ4</f>
        <v>2.7619414121181776</v>
      </c>
      <c r="BD4" s="166">
        <f>BB4/AU4</f>
        <v>4.206202413464447</v>
      </c>
      <c r="BE4" s="166">
        <f>BC4/AV4</f>
        <v>8.890662829410962</v>
      </c>
      <c r="BG4" s="9" t="s">
        <v>46</v>
      </c>
      <c r="BH4" s="159">
        <f aca="true" t="shared" si="9" ref="BH4:BH30">BJ4+BE4</f>
        <v>14803.094562829412</v>
      </c>
      <c r="BI4" s="160"/>
      <c r="BJ4" s="119">
        <v>14794.2039</v>
      </c>
      <c r="BK4" s="161"/>
      <c r="BL4" s="162">
        <f aca="true" t="shared" si="10" ref="BL4:BL30">BH4/BD4</f>
        <v>3519.3490725608744</v>
      </c>
      <c r="BM4" s="162">
        <f aca="true" t="shared" si="11" ref="BM4:BM30">BJ4/BD4</f>
        <v>3517.235369520585</v>
      </c>
      <c r="BN4" s="14">
        <v>367159.9165</v>
      </c>
      <c r="BO4" s="163"/>
      <c r="BP4" s="14">
        <v>129616.5295</v>
      </c>
      <c r="BQ4" s="164">
        <v>46929.5</v>
      </c>
      <c r="BR4" s="165"/>
      <c r="BS4" s="166">
        <f>BN4/BQ4</f>
        <v>7.823648589906136</v>
      </c>
      <c r="BT4" s="166">
        <f>BP4/BQ4</f>
        <v>2.7619414121181776</v>
      </c>
      <c r="BU4" s="166">
        <f>BS4/BL4</f>
        <v>0.0022230385303078828</v>
      </c>
      <c r="BV4" s="166">
        <f>BT4/BM4</f>
        <v>0.0007852591942104353</v>
      </c>
    </row>
    <row r="5" spans="1:74" ht="26.25">
      <c r="A5" s="9" t="s">
        <v>0</v>
      </c>
      <c r="B5" s="21">
        <v>11281.5789</v>
      </c>
      <c r="C5" s="84">
        <v>100</v>
      </c>
      <c r="D5" s="28">
        <v>27511.110499999995</v>
      </c>
      <c r="E5" s="115">
        <v>100</v>
      </c>
      <c r="F5" s="13">
        <v>66801.18419999999</v>
      </c>
      <c r="G5" s="115">
        <v>100</v>
      </c>
      <c r="H5" s="14">
        <v>112114.87160000001</v>
      </c>
      <c r="I5" s="15">
        <v>100</v>
      </c>
      <c r="J5" s="29">
        <f aca="true" t="shared" si="12" ref="J5:J31">H5/B5</f>
        <v>9.937870629083665</v>
      </c>
      <c r="L5" s="131"/>
      <c r="M5" s="132">
        <v>7148.0338</v>
      </c>
      <c r="N5" s="126">
        <v>100</v>
      </c>
      <c r="O5" s="132">
        <v>18080.9583</v>
      </c>
      <c r="P5" s="126">
        <v>100</v>
      </c>
      <c r="Q5" s="132">
        <v>47224.2875</v>
      </c>
      <c r="R5" s="133">
        <v>100</v>
      </c>
      <c r="S5" s="132">
        <v>84109.23960000002</v>
      </c>
      <c r="T5" s="134">
        <v>100</v>
      </c>
      <c r="U5" s="135">
        <f aca="true" t="shared" si="13" ref="U5:U31">S5/M5</f>
        <v>11.766765792293821</v>
      </c>
      <c r="W5">
        <v>1736.2</v>
      </c>
      <c r="X5" s="122">
        <v>32477.3735</v>
      </c>
      <c r="Y5" s="18" t="s">
        <v>1</v>
      </c>
      <c r="Z5" s="152">
        <f t="shared" si="0"/>
        <v>37285.6989</v>
      </c>
      <c r="AA5" s="120">
        <v>4808.3254</v>
      </c>
      <c r="AB5" s="146">
        <f t="shared" si="1"/>
        <v>21.47546302269324</v>
      </c>
      <c r="AC5" s="146">
        <f t="shared" si="2"/>
        <v>2.76945363437392</v>
      </c>
      <c r="AD5" s="14">
        <v>154145.33140000002</v>
      </c>
      <c r="AE5" s="14">
        <v>38920.2791</v>
      </c>
      <c r="AF5" s="147">
        <v>2693.2</v>
      </c>
      <c r="AG5" s="29">
        <f t="shared" si="3"/>
        <v>57.23501091638201</v>
      </c>
      <c r="AH5" s="29">
        <f t="shared" si="4"/>
        <v>14.451314087331056</v>
      </c>
      <c r="AI5" s="153">
        <f t="shared" si="5"/>
        <v>2.665135129142569</v>
      </c>
      <c r="AJ5" s="153">
        <f t="shared" si="5"/>
        <v>5.218110138391253</v>
      </c>
      <c r="AM5">
        <v>2005.1</v>
      </c>
      <c r="AN5" s="122">
        <v>1435.6148</v>
      </c>
      <c r="AP5" s="16" t="s">
        <v>81</v>
      </c>
      <c r="AQ5" s="159">
        <f t="shared" si="6"/>
        <v>1891.8991</v>
      </c>
      <c r="AR5" s="167">
        <f>AQ5/88579*100</f>
        <v>2.135832533670509</v>
      </c>
      <c r="AS5" s="120">
        <v>456.28430000000003</v>
      </c>
      <c r="AT5" s="118">
        <f>AS5/14794*100</f>
        <v>3.0842523996214686</v>
      </c>
      <c r="AU5" s="162">
        <f t="shared" si="7"/>
        <v>0.9435435140392001</v>
      </c>
      <c r="AV5" s="162">
        <f t="shared" si="8"/>
        <v>0.22756186723854174</v>
      </c>
      <c r="AW5" s="14">
        <v>8521.9849</v>
      </c>
      <c r="AX5" s="117">
        <f>AW5/367160*100</f>
        <v>2.3210548262337944</v>
      </c>
      <c r="AY5" s="14">
        <v>4703.8088</v>
      </c>
      <c r="AZ5" s="164">
        <v>1983.8</v>
      </c>
      <c r="BA5" s="168">
        <f>AY5/129617*100</f>
        <v>3.6290060717344175</v>
      </c>
      <c r="BB5" s="166">
        <f aca="true" t="shared" si="14" ref="BB5:BB30">AW5/AZ5</f>
        <v>4.295788335517694</v>
      </c>
      <c r="BC5" s="166">
        <f aca="true" t="shared" si="15" ref="BC5:BC30">AY5/AZ5</f>
        <v>2.371110394192963</v>
      </c>
      <c r="BD5" s="166">
        <f aca="true" t="shared" si="16" ref="BD5:BE30">BB5/AU5</f>
        <v>4.552824826412004</v>
      </c>
      <c r="BE5" s="166">
        <f t="shared" si="16"/>
        <v>10.41962971637707</v>
      </c>
      <c r="BG5" s="16" t="s">
        <v>81</v>
      </c>
      <c r="BH5" s="159">
        <f t="shared" si="9"/>
        <v>466.7039297163771</v>
      </c>
      <c r="BI5" s="167">
        <f>BH5/88579*100</f>
        <v>0.5268787519800147</v>
      </c>
      <c r="BJ5" s="120">
        <v>456.28430000000003</v>
      </c>
      <c r="BK5" s="118">
        <f>BJ5/14794*100</f>
        <v>3.0842523996214686</v>
      </c>
      <c r="BL5" s="162">
        <f t="shared" si="10"/>
        <v>102.50865067527269</v>
      </c>
      <c r="BM5" s="162">
        <f t="shared" si="11"/>
        <v>100.22004302757001</v>
      </c>
      <c r="BN5" s="14">
        <v>8521.9849</v>
      </c>
      <c r="BO5" s="117">
        <f>BN5/367160*100</f>
        <v>2.3210548262337944</v>
      </c>
      <c r="BP5" s="14">
        <v>4703.8088</v>
      </c>
      <c r="BQ5" s="164">
        <v>1983.8</v>
      </c>
      <c r="BR5" s="168">
        <f>BP5/129617*100</f>
        <v>3.6290060717344175</v>
      </c>
      <c r="BS5" s="166">
        <f aca="true" t="shared" si="17" ref="BS5:BS30">BN5/BQ5</f>
        <v>4.295788335517694</v>
      </c>
      <c r="BT5" s="166">
        <f aca="true" t="shared" si="18" ref="BT5:BT30">BP5/BQ5</f>
        <v>2.371110394192963</v>
      </c>
      <c r="BU5" s="166">
        <f aca="true" t="shared" si="19" ref="BU5:BU30">BS5/BL5</f>
        <v>0.04190659331889861</v>
      </c>
      <c r="BV5" s="166">
        <f aca="true" t="shared" si="20" ref="BV5:BV30">BT5/BM5</f>
        <v>0.023659043865513835</v>
      </c>
    </row>
    <row r="6" spans="1:74" ht="24.75">
      <c r="A6" s="16" t="s">
        <v>39</v>
      </c>
      <c r="B6" s="22">
        <v>354.2767</v>
      </c>
      <c r="C6" s="29">
        <f aca="true" t="shared" si="21" ref="C6:C31">B6/11282*100</f>
        <v>3.1401941145187027</v>
      </c>
      <c r="D6" s="13">
        <v>929.9813999999999</v>
      </c>
      <c r="E6" s="11">
        <f aca="true" t="shared" si="22" ref="E6:E31">D6/27511*100</f>
        <v>3.3803983861001052</v>
      </c>
      <c r="F6" s="13">
        <v>2559.0921</v>
      </c>
      <c r="G6" s="11">
        <f aca="true" t="shared" si="23" ref="G6:G31">F6/66801*100</f>
        <v>3.8309188485202315</v>
      </c>
      <c r="H6" s="14">
        <v>4239.5774</v>
      </c>
      <c r="I6" s="15">
        <f aca="true" t="shared" si="24" ref="I6:I31">H6/112116*100</f>
        <v>3.7814204930607587</v>
      </c>
      <c r="J6" s="29">
        <f t="shared" si="12"/>
        <v>11.96685359212164</v>
      </c>
      <c r="L6" s="136" t="s">
        <v>81</v>
      </c>
      <c r="M6" s="137">
        <v>197.2635</v>
      </c>
      <c r="N6" s="130">
        <f>M6/7148*100</f>
        <v>2.7597020145495246</v>
      </c>
      <c r="O6" s="132">
        <v>545.1025999999999</v>
      </c>
      <c r="P6" s="138">
        <f>O6/18081*100</f>
        <v>3.0147812620983347</v>
      </c>
      <c r="Q6" s="132">
        <v>1722.9175</v>
      </c>
      <c r="R6" s="139">
        <f>Q6/47224*100</f>
        <v>3.64839382517364</v>
      </c>
      <c r="S6" s="132">
        <v>3031.9597999999996</v>
      </c>
      <c r="T6" s="134">
        <f aca="true" t="shared" si="25" ref="T6:T31">S6/84109*100</f>
        <v>3.60479829744736</v>
      </c>
      <c r="U6" s="135">
        <f t="shared" si="13"/>
        <v>15.370100398705283</v>
      </c>
      <c r="W6">
        <v>1048.8</v>
      </c>
      <c r="X6" s="150"/>
      <c r="Y6" s="18" t="s">
        <v>3</v>
      </c>
      <c r="Z6" s="152">
        <f t="shared" si="0"/>
        <v>222.3678</v>
      </c>
      <c r="AA6" s="119">
        <v>222.3678</v>
      </c>
      <c r="AB6" s="146">
        <f t="shared" si="1"/>
        <v>0.21202116704805493</v>
      </c>
      <c r="AC6" s="146">
        <f t="shared" si="2"/>
        <v>0.21202116704805493</v>
      </c>
      <c r="AD6" s="14">
        <v>4626.8786</v>
      </c>
      <c r="AE6" s="14">
        <v>2396.4341999999997</v>
      </c>
      <c r="AF6" s="147">
        <v>1701.6</v>
      </c>
      <c r="AG6" s="29">
        <f t="shared" si="3"/>
        <v>2.719134109073813</v>
      </c>
      <c r="AH6" s="29">
        <f t="shared" si="4"/>
        <v>1.4083416784203102</v>
      </c>
      <c r="AI6" s="153">
        <f t="shared" si="5"/>
        <v>12.824823799113968</v>
      </c>
      <c r="AJ6" s="153">
        <f t="shared" si="5"/>
        <v>6.642457911294806</v>
      </c>
      <c r="AM6">
        <v>1736.2</v>
      </c>
      <c r="AN6" s="122">
        <v>32477.3735</v>
      </c>
      <c r="AP6" s="18" t="s">
        <v>1</v>
      </c>
      <c r="AQ6" s="159">
        <f t="shared" si="6"/>
        <v>37285.6989</v>
      </c>
      <c r="AR6" s="167">
        <f aca="true" t="shared" si="26" ref="AR6:AR30">AQ6/88579*100</f>
        <v>42.093158536447696</v>
      </c>
      <c r="AS6" s="120">
        <v>4808.3254</v>
      </c>
      <c r="AT6" s="169">
        <f aca="true" t="shared" si="27" ref="AT6:AT30">AS6/14794*100</f>
        <v>32.501861565499524</v>
      </c>
      <c r="AU6" s="162">
        <f t="shared" si="7"/>
        <v>21.47546302269324</v>
      </c>
      <c r="AV6" s="170">
        <f t="shared" si="8"/>
        <v>2.76945363437392</v>
      </c>
      <c r="AW6" s="14">
        <v>154145.33140000002</v>
      </c>
      <c r="AX6" s="117">
        <f aca="true" t="shared" si="28" ref="AX6:AX30">AW6/367160*100</f>
        <v>41.98314941714784</v>
      </c>
      <c r="AY6" s="14">
        <v>38920.2791</v>
      </c>
      <c r="AZ6" s="164">
        <v>2693.2</v>
      </c>
      <c r="BA6" s="168">
        <f aca="true" t="shared" si="29" ref="BA6:BA30">AY6/129617*100</f>
        <v>30.027140807147212</v>
      </c>
      <c r="BB6" s="166">
        <f t="shared" si="14"/>
        <v>57.23501091638201</v>
      </c>
      <c r="BC6" s="171">
        <f t="shared" si="15"/>
        <v>14.451314087331056</v>
      </c>
      <c r="BD6" s="166">
        <f t="shared" si="16"/>
        <v>2.665135129142569</v>
      </c>
      <c r="BE6" s="166">
        <f t="shared" si="16"/>
        <v>5.218110138391253</v>
      </c>
      <c r="BG6" s="18" t="s">
        <v>1</v>
      </c>
      <c r="BH6" s="159">
        <f t="shared" si="9"/>
        <v>4813.543510138391</v>
      </c>
      <c r="BI6" s="167">
        <f aca="true" t="shared" si="30" ref="BI6:BI30">BH6/88579*100</f>
        <v>5.434181363684836</v>
      </c>
      <c r="BJ6" s="120">
        <v>4808.3254</v>
      </c>
      <c r="BK6" s="169">
        <f aca="true" t="shared" si="31" ref="BK6:BK30">BJ6/14794*100</f>
        <v>32.501861565499524</v>
      </c>
      <c r="BL6" s="162">
        <f t="shared" si="10"/>
        <v>1806.1161167790435</v>
      </c>
      <c r="BM6" s="170">
        <f t="shared" si="11"/>
        <v>1804.1582009940867</v>
      </c>
      <c r="BN6" s="14">
        <v>154145.33140000002</v>
      </c>
      <c r="BO6" s="117">
        <f aca="true" t="shared" si="32" ref="BO6:BO30">BN6/367160*100</f>
        <v>41.98314941714784</v>
      </c>
      <c r="BP6" s="14">
        <v>38920.2791</v>
      </c>
      <c r="BQ6" s="164">
        <v>2693.2</v>
      </c>
      <c r="BR6" s="168">
        <f aca="true" t="shared" si="33" ref="BR6:BR30">BP6/129617*100</f>
        <v>30.027140807147212</v>
      </c>
      <c r="BS6" s="166">
        <f t="shared" si="17"/>
        <v>57.23501091638201</v>
      </c>
      <c r="BT6" s="171">
        <f t="shared" si="18"/>
        <v>14.451314087331056</v>
      </c>
      <c r="BU6" s="166">
        <f t="shared" si="19"/>
        <v>0.03168955217478081</v>
      </c>
      <c r="BV6" s="166">
        <f t="shared" si="20"/>
        <v>0.008010003823039697</v>
      </c>
    </row>
    <row r="7" spans="1:74" ht="15.75">
      <c r="A7" s="18" t="s">
        <v>1</v>
      </c>
      <c r="B7" s="22">
        <v>3999.8406</v>
      </c>
      <c r="C7" s="29">
        <f t="shared" si="21"/>
        <v>35.453293742244284</v>
      </c>
      <c r="D7" s="13">
        <v>8252.0938</v>
      </c>
      <c r="E7" s="11">
        <f t="shared" si="22"/>
        <v>29.99561557195304</v>
      </c>
      <c r="F7" s="13">
        <v>18918.2589</v>
      </c>
      <c r="G7" s="11">
        <f t="shared" si="23"/>
        <v>28.320322899357798</v>
      </c>
      <c r="H7" s="14">
        <v>31808.413800000002</v>
      </c>
      <c r="I7" s="15">
        <f t="shared" si="24"/>
        <v>28.370985229583646</v>
      </c>
      <c r="J7" s="29">
        <f t="shared" si="12"/>
        <v>7.952420353951106</v>
      </c>
      <c r="L7" s="140" t="s">
        <v>1</v>
      </c>
      <c r="M7" s="137">
        <v>2870.0567</v>
      </c>
      <c r="N7" s="130">
        <f aca="true" t="shared" si="34" ref="N7:N31">M7/7148*100</f>
        <v>40.1518844432009</v>
      </c>
      <c r="O7" s="132">
        <v>6173.4557</v>
      </c>
      <c r="P7" s="138">
        <f aca="true" t="shared" si="35" ref="P7:P31">O7/18081*100</f>
        <v>34.14333112106632</v>
      </c>
      <c r="Q7" s="132">
        <v>14668.2594</v>
      </c>
      <c r="R7" s="139">
        <f aca="true" t="shared" si="36" ref="R7:R31">Q7/47224*100</f>
        <v>31.061027020159244</v>
      </c>
      <c r="S7" s="132">
        <v>25620.3423</v>
      </c>
      <c r="T7" s="134">
        <f t="shared" si="25"/>
        <v>30.46088088076187</v>
      </c>
      <c r="U7" s="135">
        <f t="shared" si="13"/>
        <v>8.926772178403304</v>
      </c>
      <c r="W7">
        <v>3502.9</v>
      </c>
      <c r="X7" s="149">
        <v>746.407</v>
      </c>
      <c r="Y7" s="18" t="s">
        <v>4</v>
      </c>
      <c r="Z7" s="152">
        <f t="shared" si="0"/>
        <v>913.3557000000001</v>
      </c>
      <c r="AA7" s="119">
        <v>166.9487</v>
      </c>
      <c r="AB7" s="146">
        <f t="shared" si="1"/>
        <v>0.2607427274543949</v>
      </c>
      <c r="AC7" s="146">
        <f t="shared" si="2"/>
        <v>0.04766013874218505</v>
      </c>
      <c r="AD7" s="14">
        <v>5138.2485</v>
      </c>
      <c r="AE7" s="14">
        <v>1772.263</v>
      </c>
      <c r="AF7" s="147">
        <v>1040.4</v>
      </c>
      <c r="AG7" s="29">
        <f t="shared" si="3"/>
        <v>4.938724048442906</v>
      </c>
      <c r="AH7" s="29">
        <f t="shared" si="4"/>
        <v>1.7034438677431756</v>
      </c>
      <c r="AI7" s="153">
        <f t="shared" si="5"/>
        <v>18.94098484225878</v>
      </c>
      <c r="AJ7" s="153">
        <f t="shared" si="5"/>
        <v>35.7414794144403</v>
      </c>
      <c r="AM7">
        <v>1048.8</v>
      </c>
      <c r="AN7" s="150"/>
      <c r="AP7" s="18" t="s">
        <v>3</v>
      </c>
      <c r="AQ7" s="159">
        <f t="shared" si="6"/>
        <v>222.3678</v>
      </c>
      <c r="AR7" s="167">
        <f t="shared" si="26"/>
        <v>0.2510389595728107</v>
      </c>
      <c r="AS7" s="119">
        <v>222.3678</v>
      </c>
      <c r="AT7" s="118">
        <f t="shared" si="27"/>
        <v>1.5030944977693659</v>
      </c>
      <c r="AU7" s="162">
        <f t="shared" si="7"/>
        <v>0.21202116704805493</v>
      </c>
      <c r="AV7" s="162">
        <f t="shared" si="8"/>
        <v>0.21202116704805493</v>
      </c>
      <c r="AW7" s="14">
        <v>4626.8786</v>
      </c>
      <c r="AX7" s="117">
        <f t="shared" si="28"/>
        <v>1.26018046628173</v>
      </c>
      <c r="AY7" s="14">
        <v>2396.4341999999997</v>
      </c>
      <c r="AZ7" s="164">
        <v>1701.6</v>
      </c>
      <c r="BA7" s="172">
        <f t="shared" si="29"/>
        <v>1.8488579430167338</v>
      </c>
      <c r="BB7" s="166">
        <f t="shared" si="14"/>
        <v>2.719134109073813</v>
      </c>
      <c r="BC7" s="166">
        <f t="shared" si="15"/>
        <v>1.4083416784203102</v>
      </c>
      <c r="BD7" s="166">
        <f t="shared" si="16"/>
        <v>12.824823799113968</v>
      </c>
      <c r="BE7" s="166">
        <f t="shared" si="16"/>
        <v>6.642457911294806</v>
      </c>
      <c r="BG7" s="18" t="s">
        <v>3</v>
      </c>
      <c r="BH7" s="159">
        <f t="shared" si="9"/>
        <v>229.0102579112948</v>
      </c>
      <c r="BI7" s="167">
        <f t="shared" si="30"/>
        <v>0.25853786779179583</v>
      </c>
      <c r="BJ7" s="119">
        <v>222.3678</v>
      </c>
      <c r="BK7" s="118">
        <f t="shared" si="31"/>
        <v>1.5030944977693659</v>
      </c>
      <c r="BL7" s="162">
        <f t="shared" si="10"/>
        <v>17.856795656492096</v>
      </c>
      <c r="BM7" s="162">
        <f t="shared" si="11"/>
        <v>17.33885809919375</v>
      </c>
      <c r="BN7" s="14">
        <v>4626.8786</v>
      </c>
      <c r="BO7" s="117">
        <f t="shared" si="32"/>
        <v>1.26018046628173</v>
      </c>
      <c r="BP7" s="14">
        <v>2396.4341999999997</v>
      </c>
      <c r="BQ7" s="164">
        <v>1701.6</v>
      </c>
      <c r="BR7" s="172">
        <f t="shared" si="33"/>
        <v>1.8488579430167338</v>
      </c>
      <c r="BS7" s="166">
        <f t="shared" si="17"/>
        <v>2.719134109073813</v>
      </c>
      <c r="BT7" s="166">
        <f t="shared" si="18"/>
        <v>1.4083416784203102</v>
      </c>
      <c r="BU7" s="166">
        <f t="shared" si="19"/>
        <v>0.15227447081667378</v>
      </c>
      <c r="BV7" s="166">
        <f t="shared" si="20"/>
        <v>0.0812245922057461</v>
      </c>
    </row>
    <row r="8" spans="1:74" ht="15.75">
      <c r="A8" s="18" t="s">
        <v>3</v>
      </c>
      <c r="B8" s="10">
        <v>143.6178</v>
      </c>
      <c r="C8" s="29">
        <f t="shared" si="21"/>
        <v>1.2729817408260946</v>
      </c>
      <c r="D8" s="13">
        <v>457.62330000000003</v>
      </c>
      <c r="E8" s="11">
        <f t="shared" si="22"/>
        <v>1.6634193595289157</v>
      </c>
      <c r="F8" s="13">
        <v>1233.514</v>
      </c>
      <c r="G8" s="11">
        <f t="shared" si="23"/>
        <v>1.8465502013442912</v>
      </c>
      <c r="H8" s="14">
        <v>2175.8455</v>
      </c>
      <c r="I8" s="15">
        <f t="shared" si="24"/>
        <v>1.9407091762103534</v>
      </c>
      <c r="J8" s="29">
        <f t="shared" si="12"/>
        <v>15.150249481610219</v>
      </c>
      <c r="L8" s="140" t="s">
        <v>3</v>
      </c>
      <c r="M8" s="132">
        <v>83.4464</v>
      </c>
      <c r="N8" s="130">
        <f t="shared" si="34"/>
        <v>1.1674090654728595</v>
      </c>
      <c r="O8" s="132">
        <v>279.7882</v>
      </c>
      <c r="P8" s="138">
        <f t="shared" si="35"/>
        <v>1.5474155190531498</v>
      </c>
      <c r="Q8" s="132">
        <v>827.4956999999999</v>
      </c>
      <c r="R8" s="139">
        <f t="shared" si="36"/>
        <v>1.7522778671861763</v>
      </c>
      <c r="S8" s="132">
        <v>1516.2934</v>
      </c>
      <c r="T8" s="134">
        <f t="shared" si="25"/>
        <v>1.8027718793470378</v>
      </c>
      <c r="U8" s="135">
        <f t="shared" si="13"/>
        <v>18.170866568240214</v>
      </c>
      <c r="W8">
        <v>4720.9</v>
      </c>
      <c r="X8" s="149">
        <v>827.9913000000001</v>
      </c>
      <c r="Y8" s="18" t="s">
        <v>5</v>
      </c>
      <c r="Z8" s="152">
        <f t="shared" si="0"/>
        <v>2338.5919000000004</v>
      </c>
      <c r="AA8" s="119">
        <v>1510.6006</v>
      </c>
      <c r="AB8" s="146">
        <f t="shared" si="1"/>
        <v>0.4953699294626026</v>
      </c>
      <c r="AC8" s="146">
        <f t="shared" si="2"/>
        <v>0.31998148658094855</v>
      </c>
      <c r="AD8" s="14">
        <v>37990.486000000004</v>
      </c>
      <c r="AE8" s="14">
        <v>12544.6411</v>
      </c>
      <c r="AF8" s="147">
        <v>3447.2</v>
      </c>
      <c r="AG8" s="29">
        <f t="shared" si="3"/>
        <v>11.020679391970297</v>
      </c>
      <c r="AH8" s="29">
        <f t="shared" si="4"/>
        <v>3.6390813123694596</v>
      </c>
      <c r="AI8" s="153">
        <f t="shared" si="5"/>
        <v>22.24737259269245</v>
      </c>
      <c r="AJ8" s="153">
        <f t="shared" si="5"/>
        <v>11.372787067319438</v>
      </c>
      <c r="AM8">
        <v>3502.9</v>
      </c>
      <c r="AN8" s="149">
        <v>746.407</v>
      </c>
      <c r="AP8" s="18" t="s">
        <v>4</v>
      </c>
      <c r="AQ8" s="159">
        <f t="shared" si="6"/>
        <v>913.3557000000001</v>
      </c>
      <c r="AR8" s="167">
        <f t="shared" si="26"/>
        <v>1.0311199042662482</v>
      </c>
      <c r="AS8" s="119">
        <v>166.9487</v>
      </c>
      <c r="AT8" s="118">
        <f t="shared" si="27"/>
        <v>1.1284892523996215</v>
      </c>
      <c r="AU8" s="162">
        <f t="shared" si="7"/>
        <v>0.2607427274543949</v>
      </c>
      <c r="AV8" s="162">
        <f t="shared" si="8"/>
        <v>0.04766013874218505</v>
      </c>
      <c r="AW8" s="14">
        <v>5138.2485</v>
      </c>
      <c r="AX8" s="117">
        <f t="shared" si="28"/>
        <v>1.3994575934197624</v>
      </c>
      <c r="AY8" s="14">
        <v>1772.263</v>
      </c>
      <c r="AZ8" s="164">
        <v>1040.4</v>
      </c>
      <c r="BA8" s="172">
        <f t="shared" si="29"/>
        <v>1.3673075291049785</v>
      </c>
      <c r="BB8" s="166">
        <f t="shared" si="14"/>
        <v>4.938724048442906</v>
      </c>
      <c r="BC8" s="166">
        <f t="shared" si="15"/>
        <v>1.7034438677431756</v>
      </c>
      <c r="BD8" s="166">
        <f t="shared" si="16"/>
        <v>18.94098484225878</v>
      </c>
      <c r="BE8" s="166">
        <f t="shared" si="16"/>
        <v>35.7414794144403</v>
      </c>
      <c r="BG8" s="18" t="s">
        <v>4</v>
      </c>
      <c r="BH8" s="159">
        <f t="shared" si="9"/>
        <v>202.6901794144403</v>
      </c>
      <c r="BI8" s="167">
        <f t="shared" si="30"/>
        <v>0.22882419017424027</v>
      </c>
      <c r="BJ8" s="119">
        <v>166.9487</v>
      </c>
      <c r="BK8" s="118">
        <f t="shared" si="31"/>
        <v>1.1284892523996215</v>
      </c>
      <c r="BL8" s="162">
        <f t="shared" si="10"/>
        <v>10.701142580623532</v>
      </c>
      <c r="BM8" s="162">
        <f t="shared" si="11"/>
        <v>8.8141509742157</v>
      </c>
      <c r="BN8" s="14">
        <v>5138.2485</v>
      </c>
      <c r="BO8" s="117">
        <f t="shared" si="32"/>
        <v>1.3994575934197624</v>
      </c>
      <c r="BP8" s="14">
        <v>1772.263</v>
      </c>
      <c r="BQ8" s="164">
        <v>1040.4</v>
      </c>
      <c r="BR8" s="172">
        <f t="shared" si="33"/>
        <v>1.3673075291049785</v>
      </c>
      <c r="BS8" s="166">
        <f t="shared" si="17"/>
        <v>4.938724048442906</v>
      </c>
      <c r="BT8" s="166">
        <f t="shared" si="18"/>
        <v>1.7034438677431756</v>
      </c>
      <c r="BU8" s="166">
        <f t="shared" si="19"/>
        <v>0.46151371325389234</v>
      </c>
      <c r="BV8" s="166">
        <f t="shared" si="20"/>
        <v>0.1932623882579628</v>
      </c>
    </row>
    <row r="9" spans="1:74" ht="15.75">
      <c r="A9" s="18" t="s">
        <v>4</v>
      </c>
      <c r="B9" s="10">
        <v>108.2279</v>
      </c>
      <c r="C9" s="29">
        <f t="shared" si="21"/>
        <v>0.9592971104414112</v>
      </c>
      <c r="D9" s="13">
        <v>324.4476</v>
      </c>
      <c r="E9" s="11">
        <f t="shared" si="22"/>
        <v>1.1793377194576715</v>
      </c>
      <c r="F9" s="13">
        <v>868.2834</v>
      </c>
      <c r="G9" s="11">
        <f t="shared" si="23"/>
        <v>1.2998059909282795</v>
      </c>
      <c r="H9" s="14">
        <v>1546.6364999999998</v>
      </c>
      <c r="I9" s="15">
        <f t="shared" si="24"/>
        <v>1.3794966820079202</v>
      </c>
      <c r="J9" s="29">
        <f t="shared" si="12"/>
        <v>14.290552620904588</v>
      </c>
      <c r="L9" s="140" t="s">
        <v>4</v>
      </c>
      <c r="M9" s="141">
        <v>58.8278</v>
      </c>
      <c r="N9" s="130">
        <f t="shared" si="34"/>
        <v>0.8229966424174595</v>
      </c>
      <c r="O9" s="132">
        <v>209.4965</v>
      </c>
      <c r="P9" s="138">
        <f t="shared" si="35"/>
        <v>1.1586554947182126</v>
      </c>
      <c r="Q9" s="132">
        <v>644.907</v>
      </c>
      <c r="R9" s="139">
        <f t="shared" si="36"/>
        <v>1.3656339996611893</v>
      </c>
      <c r="S9" s="132">
        <v>1194.1753999999999</v>
      </c>
      <c r="T9" s="134">
        <f t="shared" si="25"/>
        <v>1.4197950278804883</v>
      </c>
      <c r="U9" s="135">
        <f t="shared" si="13"/>
        <v>20.29950805571515</v>
      </c>
      <c r="W9">
        <v>1359.9</v>
      </c>
      <c r="X9" s="149">
        <v>8404.84</v>
      </c>
      <c r="Y9" s="18" t="s">
        <v>6</v>
      </c>
      <c r="Z9" s="152">
        <f t="shared" si="0"/>
        <v>9661.7135</v>
      </c>
      <c r="AA9" s="119">
        <v>1256.8735000000001</v>
      </c>
      <c r="AB9" s="146">
        <f t="shared" si="1"/>
        <v>7.104723509081549</v>
      </c>
      <c r="AC9" s="146">
        <f t="shared" si="2"/>
        <v>0.9242396499742629</v>
      </c>
      <c r="AD9" s="14">
        <v>27711.181600000004</v>
      </c>
      <c r="AE9" s="14">
        <v>8682.391500000002</v>
      </c>
      <c r="AF9" s="147">
        <v>4580.6</v>
      </c>
      <c r="AG9" s="29">
        <f t="shared" si="3"/>
        <v>6.049683796882505</v>
      </c>
      <c r="AH9" s="29">
        <f t="shared" si="4"/>
        <v>1.8954703532288348</v>
      </c>
      <c r="AI9" s="153">
        <f t="shared" si="5"/>
        <v>0.8515016508593967</v>
      </c>
      <c r="AJ9" s="153">
        <f t="shared" si="5"/>
        <v>2.0508429315725825</v>
      </c>
      <c r="AM9">
        <v>4720.9</v>
      </c>
      <c r="AN9" s="149">
        <v>827.9913000000001</v>
      </c>
      <c r="AP9" s="18" t="s">
        <v>5</v>
      </c>
      <c r="AQ9" s="159">
        <f t="shared" si="6"/>
        <v>2338.5919000000004</v>
      </c>
      <c r="AR9" s="167">
        <f>AQ9/88579*100</f>
        <v>2.6401200058704664</v>
      </c>
      <c r="AS9" s="119">
        <v>1510.6006</v>
      </c>
      <c r="AT9" s="169">
        <f t="shared" si="27"/>
        <v>10.210900365012844</v>
      </c>
      <c r="AU9" s="162">
        <f t="shared" si="7"/>
        <v>0.4953699294626026</v>
      </c>
      <c r="AV9" s="162">
        <f t="shared" si="8"/>
        <v>0.31998148658094855</v>
      </c>
      <c r="AW9" s="14">
        <v>37990.486000000004</v>
      </c>
      <c r="AX9" s="117">
        <f t="shared" si="28"/>
        <v>10.347120056651052</v>
      </c>
      <c r="AY9" s="14">
        <v>12544.6411</v>
      </c>
      <c r="AZ9" s="164">
        <v>3447.2</v>
      </c>
      <c r="BA9" s="168">
        <f t="shared" si="29"/>
        <v>9.678237499710686</v>
      </c>
      <c r="BB9" s="166">
        <f t="shared" si="14"/>
        <v>11.020679391970297</v>
      </c>
      <c r="BC9" s="171">
        <f t="shared" si="15"/>
        <v>3.6390813123694596</v>
      </c>
      <c r="BD9" s="166">
        <f t="shared" si="16"/>
        <v>22.24737259269245</v>
      </c>
      <c r="BE9" s="166">
        <f t="shared" si="16"/>
        <v>11.372787067319438</v>
      </c>
      <c r="BG9" s="18" t="s">
        <v>5</v>
      </c>
      <c r="BH9" s="159">
        <f t="shared" si="9"/>
        <v>1521.9733870673194</v>
      </c>
      <c r="BI9" s="167">
        <f>BH9/88579*100</f>
        <v>1.7182101706581916</v>
      </c>
      <c r="BJ9" s="119">
        <v>1510.6006</v>
      </c>
      <c r="BK9" s="169">
        <f t="shared" si="31"/>
        <v>10.210900365012844</v>
      </c>
      <c r="BL9" s="162">
        <f t="shared" si="10"/>
        <v>68.41137670194992</v>
      </c>
      <c r="BM9" s="162">
        <f t="shared" si="11"/>
        <v>67.90017983949187</v>
      </c>
      <c r="BN9" s="14">
        <v>37990.486000000004</v>
      </c>
      <c r="BO9" s="117">
        <f t="shared" si="32"/>
        <v>10.347120056651052</v>
      </c>
      <c r="BP9" s="14">
        <v>12544.6411</v>
      </c>
      <c r="BQ9" s="164">
        <v>3447.2</v>
      </c>
      <c r="BR9" s="168">
        <f t="shared" si="33"/>
        <v>9.678237499710686</v>
      </c>
      <c r="BS9" s="166">
        <f t="shared" si="17"/>
        <v>11.020679391970297</v>
      </c>
      <c r="BT9" s="171">
        <f t="shared" si="18"/>
        <v>3.6390813123694596</v>
      </c>
      <c r="BU9" s="166">
        <f t="shared" si="19"/>
        <v>0.16109424957174084</v>
      </c>
      <c r="BV9" s="166">
        <f t="shared" si="20"/>
        <v>0.05359457546315525</v>
      </c>
    </row>
    <row r="10" spans="1:74" ht="15.75">
      <c r="A10" s="18" t="s">
        <v>5</v>
      </c>
      <c r="B10" s="10">
        <v>1027.0125</v>
      </c>
      <c r="C10" s="29">
        <f t="shared" si="21"/>
        <v>9.103106718666904</v>
      </c>
      <c r="D10" s="13">
        <v>2607.6744</v>
      </c>
      <c r="E10" s="11">
        <f t="shared" si="22"/>
        <v>9.478660899276653</v>
      </c>
      <c r="F10" s="13">
        <v>5862.4323</v>
      </c>
      <c r="G10" s="11">
        <f t="shared" si="23"/>
        <v>8.775964880765258</v>
      </c>
      <c r="H10" s="14">
        <v>10069.867100000001</v>
      </c>
      <c r="I10" s="15">
        <f t="shared" si="24"/>
        <v>8.981650344286276</v>
      </c>
      <c r="J10" s="29">
        <f t="shared" si="12"/>
        <v>9.805009286644516</v>
      </c>
      <c r="L10" s="140" t="s">
        <v>5</v>
      </c>
      <c r="M10" s="132">
        <v>682.093</v>
      </c>
      <c r="N10" s="130">
        <f t="shared" si="34"/>
        <v>9.542431449356464</v>
      </c>
      <c r="O10" s="132">
        <v>1625.8796</v>
      </c>
      <c r="P10" s="138">
        <f t="shared" si="35"/>
        <v>8.99219954648526</v>
      </c>
      <c r="Q10" s="132">
        <v>3758.1717000000003</v>
      </c>
      <c r="R10" s="139">
        <f t="shared" si="36"/>
        <v>7.958181644926309</v>
      </c>
      <c r="S10" s="132">
        <v>7313.284900000001</v>
      </c>
      <c r="T10" s="134">
        <f t="shared" si="25"/>
        <v>8.695008738660547</v>
      </c>
      <c r="U10" s="135">
        <f t="shared" si="13"/>
        <v>10.721829574559482</v>
      </c>
      <c r="W10">
        <v>1251.1</v>
      </c>
      <c r="X10" s="149">
        <v>5517.396</v>
      </c>
      <c r="Y10" s="18" t="s">
        <v>7</v>
      </c>
      <c r="Z10" s="152">
        <f t="shared" si="0"/>
        <v>5753.4639</v>
      </c>
      <c r="AA10" s="119">
        <v>236.06789999999998</v>
      </c>
      <c r="AB10" s="146">
        <f t="shared" si="1"/>
        <v>4.598724242666454</v>
      </c>
      <c r="AC10" s="146">
        <f t="shared" si="2"/>
        <v>0.18868827431859964</v>
      </c>
      <c r="AD10" s="14">
        <v>3142.8177</v>
      </c>
      <c r="AE10" s="14">
        <v>1966.9997</v>
      </c>
      <c r="AF10" s="147">
        <v>1330.1</v>
      </c>
      <c r="AG10" s="29">
        <f t="shared" si="3"/>
        <v>2.36284316968649</v>
      </c>
      <c r="AH10" s="29">
        <f t="shared" si="4"/>
        <v>1.4788359521840464</v>
      </c>
      <c r="AI10" s="153">
        <f t="shared" si="5"/>
        <v>0.5138040562998523</v>
      </c>
      <c r="AJ10" s="153">
        <f t="shared" si="5"/>
        <v>7.837455493853508</v>
      </c>
      <c r="AM10">
        <v>1359.9</v>
      </c>
      <c r="AN10" s="149">
        <v>8404.84</v>
      </c>
      <c r="AP10" s="18" t="s">
        <v>6</v>
      </c>
      <c r="AQ10" s="159">
        <f t="shared" si="6"/>
        <v>9661.7135</v>
      </c>
      <c r="AR10" s="167">
        <f t="shared" si="26"/>
        <v>10.907453798304338</v>
      </c>
      <c r="AS10" s="119">
        <v>1256.8735000000001</v>
      </c>
      <c r="AT10" s="169">
        <f t="shared" si="27"/>
        <v>8.49583277004191</v>
      </c>
      <c r="AU10" s="162">
        <f t="shared" si="7"/>
        <v>7.104723509081549</v>
      </c>
      <c r="AV10" s="170">
        <f t="shared" si="8"/>
        <v>0.9242396499742629</v>
      </c>
      <c r="AW10" s="14">
        <v>27711.181600000004</v>
      </c>
      <c r="AX10" s="117">
        <f t="shared" si="28"/>
        <v>7.547440244035299</v>
      </c>
      <c r="AY10" s="14">
        <v>8682.391500000002</v>
      </c>
      <c r="AZ10" s="164">
        <v>4580.6</v>
      </c>
      <c r="BA10" s="168">
        <f t="shared" si="29"/>
        <v>6.698497496470372</v>
      </c>
      <c r="BB10" s="166">
        <f t="shared" si="14"/>
        <v>6.049683796882505</v>
      </c>
      <c r="BC10" s="166">
        <f t="shared" si="15"/>
        <v>1.8954703532288348</v>
      </c>
      <c r="BD10" s="166">
        <f t="shared" si="16"/>
        <v>0.8515016508593967</v>
      </c>
      <c r="BE10" s="166">
        <f t="shared" si="16"/>
        <v>2.0508429315725825</v>
      </c>
      <c r="BG10" s="18" t="s">
        <v>6</v>
      </c>
      <c r="BH10" s="159">
        <f t="shared" si="9"/>
        <v>1258.9243429315727</v>
      </c>
      <c r="BI10" s="167">
        <f t="shared" si="30"/>
        <v>1.4212447001338608</v>
      </c>
      <c r="BJ10" s="119">
        <v>1256.8735000000001</v>
      </c>
      <c r="BK10" s="169">
        <f t="shared" si="31"/>
        <v>8.49583277004191</v>
      </c>
      <c r="BL10" s="162">
        <f t="shared" si="10"/>
        <v>1478.4755163551072</v>
      </c>
      <c r="BM10" s="170">
        <f t="shared" si="11"/>
        <v>1476.0670149393993</v>
      </c>
      <c r="BN10" s="14">
        <v>27711.181600000004</v>
      </c>
      <c r="BO10" s="117">
        <f t="shared" si="32"/>
        <v>7.547440244035299</v>
      </c>
      <c r="BP10" s="14">
        <v>8682.391500000002</v>
      </c>
      <c r="BQ10" s="164">
        <v>4580.6</v>
      </c>
      <c r="BR10" s="168">
        <f t="shared" si="33"/>
        <v>6.698497496470372</v>
      </c>
      <c r="BS10" s="166">
        <f t="shared" si="17"/>
        <v>6.049683796882505</v>
      </c>
      <c r="BT10" s="166">
        <f t="shared" si="18"/>
        <v>1.8954703532288348</v>
      </c>
      <c r="BU10" s="166">
        <f t="shared" si="19"/>
        <v>0.0040918390125234</v>
      </c>
      <c r="BV10" s="166">
        <f t="shared" si="20"/>
        <v>0.001284135702542377</v>
      </c>
    </row>
    <row r="11" spans="1:74" ht="15.75">
      <c r="A11" s="18" t="s">
        <v>6</v>
      </c>
      <c r="B11" s="10">
        <v>903.5466000000001</v>
      </c>
      <c r="C11" s="29">
        <f t="shared" si="21"/>
        <v>8.008744903385926</v>
      </c>
      <c r="D11" s="13">
        <v>2219.8516</v>
      </c>
      <c r="E11" s="11">
        <f t="shared" si="22"/>
        <v>8.0689600523427</v>
      </c>
      <c r="F11" s="13">
        <v>4920.808</v>
      </c>
      <c r="G11" s="11">
        <f t="shared" si="23"/>
        <v>7.3663687669346265</v>
      </c>
      <c r="H11" s="14">
        <v>7534.661600000001</v>
      </c>
      <c r="I11" s="15">
        <f t="shared" si="24"/>
        <v>6.7204159977166515</v>
      </c>
      <c r="J11" s="29">
        <f t="shared" si="12"/>
        <v>8.338985061755531</v>
      </c>
      <c r="L11" s="140" t="s">
        <v>6</v>
      </c>
      <c r="M11" s="132">
        <v>446.3867</v>
      </c>
      <c r="N11" s="130">
        <f t="shared" si="34"/>
        <v>6.244917459429211</v>
      </c>
      <c r="O11" s="132">
        <v>1039.7561</v>
      </c>
      <c r="P11" s="138">
        <f t="shared" si="35"/>
        <v>5.750545323820585</v>
      </c>
      <c r="Q11" s="132">
        <v>2712.8523999999998</v>
      </c>
      <c r="R11" s="139">
        <f t="shared" si="36"/>
        <v>5.744647636794849</v>
      </c>
      <c r="S11" s="132">
        <v>4601.316400000001</v>
      </c>
      <c r="T11" s="134">
        <f t="shared" si="25"/>
        <v>5.470658788001285</v>
      </c>
      <c r="U11" s="135">
        <f t="shared" si="13"/>
        <v>10.307915536013954</v>
      </c>
      <c r="W11">
        <v>1892.6</v>
      </c>
      <c r="X11" s="149">
        <v>541.1458</v>
      </c>
      <c r="Y11" s="18" t="s">
        <v>8</v>
      </c>
      <c r="Z11" s="152">
        <f t="shared" si="0"/>
        <v>868.6871</v>
      </c>
      <c r="AA11" s="119">
        <v>327.5413</v>
      </c>
      <c r="AB11" s="146">
        <f t="shared" si="1"/>
        <v>0.45899138750924656</v>
      </c>
      <c r="AC11" s="146">
        <f t="shared" si="2"/>
        <v>0.17306419740040155</v>
      </c>
      <c r="AD11" s="14">
        <v>4214.6103</v>
      </c>
      <c r="AE11" s="14">
        <v>2793.5406</v>
      </c>
      <c r="AF11" s="147">
        <v>1245.5</v>
      </c>
      <c r="AG11" s="29">
        <f t="shared" si="3"/>
        <v>3.3838701726214375</v>
      </c>
      <c r="AH11" s="29">
        <f t="shared" si="4"/>
        <v>2.242906945002007</v>
      </c>
      <c r="AI11" s="153">
        <f t="shared" si="5"/>
        <v>7.372404504111241</v>
      </c>
      <c r="AJ11" s="153">
        <f t="shared" si="5"/>
        <v>12.95997080096708</v>
      </c>
      <c r="AM11">
        <v>1251.1</v>
      </c>
      <c r="AN11" s="149">
        <v>5517.396</v>
      </c>
      <c r="AP11" s="18" t="s">
        <v>7</v>
      </c>
      <c r="AQ11" s="159">
        <f t="shared" si="6"/>
        <v>5753.4639</v>
      </c>
      <c r="AR11" s="167">
        <f t="shared" si="26"/>
        <v>6.495291096083722</v>
      </c>
      <c r="AS11" s="119">
        <v>236.06789999999998</v>
      </c>
      <c r="AT11" s="118">
        <f t="shared" si="27"/>
        <v>1.5957002838988779</v>
      </c>
      <c r="AU11" s="162">
        <f t="shared" si="7"/>
        <v>4.598724242666454</v>
      </c>
      <c r="AV11" s="162">
        <f t="shared" si="8"/>
        <v>0.18868827431859964</v>
      </c>
      <c r="AW11" s="14">
        <v>3142.8177</v>
      </c>
      <c r="AX11" s="117">
        <f t="shared" si="28"/>
        <v>0.8559804172567819</v>
      </c>
      <c r="AY11" s="14">
        <v>1966.9997</v>
      </c>
      <c r="AZ11" s="164">
        <v>1330.1</v>
      </c>
      <c r="BA11" s="172">
        <f t="shared" si="29"/>
        <v>1.5175476210682242</v>
      </c>
      <c r="BB11" s="166">
        <f t="shared" si="14"/>
        <v>2.36284316968649</v>
      </c>
      <c r="BC11" s="166">
        <f t="shared" si="15"/>
        <v>1.4788359521840464</v>
      </c>
      <c r="BD11" s="166">
        <f t="shared" si="16"/>
        <v>0.5138040562998523</v>
      </c>
      <c r="BE11" s="166">
        <f t="shared" si="16"/>
        <v>7.837455493853508</v>
      </c>
      <c r="BG11" s="18" t="s">
        <v>7</v>
      </c>
      <c r="BH11" s="159">
        <f t="shared" si="9"/>
        <v>243.90535549385348</v>
      </c>
      <c r="BI11" s="167">
        <f t="shared" si="30"/>
        <v>0.2753534759862422</v>
      </c>
      <c r="BJ11" s="119">
        <v>236.06789999999998</v>
      </c>
      <c r="BK11" s="118">
        <f t="shared" si="31"/>
        <v>1.5957002838988779</v>
      </c>
      <c r="BL11" s="162">
        <f t="shared" si="10"/>
        <v>474.70500184512383</v>
      </c>
      <c r="BM11" s="162">
        <f t="shared" si="11"/>
        <v>459.45121901146007</v>
      </c>
      <c r="BN11" s="14">
        <v>3142.8177</v>
      </c>
      <c r="BO11" s="117">
        <f t="shared" si="32"/>
        <v>0.8559804172567819</v>
      </c>
      <c r="BP11" s="14">
        <v>1966.9997</v>
      </c>
      <c r="BQ11" s="164">
        <v>1330.1</v>
      </c>
      <c r="BR11" s="172">
        <f t="shared" si="33"/>
        <v>1.5175476210682242</v>
      </c>
      <c r="BS11" s="166">
        <f t="shared" si="17"/>
        <v>2.36284316968649</v>
      </c>
      <c r="BT11" s="166">
        <f t="shared" si="18"/>
        <v>1.4788359521840464</v>
      </c>
      <c r="BU11" s="166">
        <f t="shared" si="19"/>
        <v>0.004977497941884728</v>
      </c>
      <c r="BV11" s="166">
        <f t="shared" si="20"/>
        <v>0.0032187006824486407</v>
      </c>
    </row>
    <row r="12" spans="1:74" ht="15.75">
      <c r="A12" s="18" t="s">
        <v>7</v>
      </c>
      <c r="B12" s="10">
        <v>179.594</v>
      </c>
      <c r="C12" s="29">
        <f t="shared" si="21"/>
        <v>1.5918631448324765</v>
      </c>
      <c r="D12" s="13">
        <v>486.16690000000006</v>
      </c>
      <c r="E12" s="11">
        <f t="shared" si="22"/>
        <v>1.7671727672567341</v>
      </c>
      <c r="F12" s="13">
        <v>1084.3624</v>
      </c>
      <c r="G12" s="11">
        <f t="shared" si="23"/>
        <v>1.6232727054984206</v>
      </c>
      <c r="H12" s="14">
        <v>1804.7948000000001</v>
      </c>
      <c r="I12" s="15">
        <f t="shared" si="24"/>
        <v>1.6097566805808272</v>
      </c>
      <c r="J12" s="29">
        <f t="shared" si="12"/>
        <v>10.049304542468013</v>
      </c>
      <c r="L12" s="140" t="s">
        <v>7</v>
      </c>
      <c r="M12" s="132">
        <v>73.3465</v>
      </c>
      <c r="N12" s="130">
        <f t="shared" si="34"/>
        <v>1.026112199216564</v>
      </c>
      <c r="O12" s="132">
        <v>203.23760000000001</v>
      </c>
      <c r="P12" s="138">
        <f t="shared" si="35"/>
        <v>1.1240395995796693</v>
      </c>
      <c r="Q12" s="132">
        <v>538.9087</v>
      </c>
      <c r="R12" s="139">
        <f t="shared" si="36"/>
        <v>1.1411754616296799</v>
      </c>
      <c r="S12" s="132">
        <v>1079.406</v>
      </c>
      <c r="T12" s="134">
        <f t="shared" si="25"/>
        <v>1.2833418540227561</v>
      </c>
      <c r="U12" s="135">
        <f t="shared" si="13"/>
        <v>14.716530441125341</v>
      </c>
      <c r="W12">
        <v>1397.8</v>
      </c>
      <c r="X12" s="149">
        <v>497.7886000000001</v>
      </c>
      <c r="Y12" s="18" t="s">
        <v>9</v>
      </c>
      <c r="Z12" s="152">
        <f t="shared" si="0"/>
        <v>967.7222000000002</v>
      </c>
      <c r="AA12" s="119">
        <v>469.9336</v>
      </c>
      <c r="AB12" s="146">
        <f t="shared" si="1"/>
        <v>0.6923180712548291</v>
      </c>
      <c r="AC12" s="146">
        <f t="shared" si="2"/>
        <v>0.336195163828874</v>
      </c>
      <c r="AD12" s="14">
        <v>10084.7466</v>
      </c>
      <c r="AE12" s="14">
        <v>4039.9719</v>
      </c>
      <c r="AF12" s="147">
        <v>1861</v>
      </c>
      <c r="AG12" s="29">
        <f t="shared" si="3"/>
        <v>5.418993336915637</v>
      </c>
      <c r="AH12" s="29">
        <f t="shared" si="4"/>
        <v>2.170860773777539</v>
      </c>
      <c r="AI12" s="153">
        <f t="shared" si="5"/>
        <v>7.827317474313058</v>
      </c>
      <c r="AJ12" s="153">
        <f t="shared" si="5"/>
        <v>6.457144561670508</v>
      </c>
      <c r="AM12">
        <v>1892.6</v>
      </c>
      <c r="AN12" s="149">
        <v>541.1458</v>
      </c>
      <c r="AP12" s="18" t="s">
        <v>8</v>
      </c>
      <c r="AQ12" s="159">
        <f t="shared" si="6"/>
        <v>868.6871</v>
      </c>
      <c r="AR12" s="167">
        <f t="shared" si="26"/>
        <v>0.9806919247225641</v>
      </c>
      <c r="AS12" s="119">
        <v>327.5413</v>
      </c>
      <c r="AT12" s="118">
        <f t="shared" si="27"/>
        <v>2.2140144653237797</v>
      </c>
      <c r="AU12" s="162">
        <f t="shared" si="7"/>
        <v>0.45899138750924656</v>
      </c>
      <c r="AV12" s="173">
        <f t="shared" si="8"/>
        <v>0.17306419740040155</v>
      </c>
      <c r="AW12" s="14">
        <v>4214.6103</v>
      </c>
      <c r="AX12" s="117">
        <f t="shared" si="28"/>
        <v>1.1478947325416713</v>
      </c>
      <c r="AY12" s="14">
        <v>2793.5406</v>
      </c>
      <c r="AZ12" s="164">
        <v>1245.5</v>
      </c>
      <c r="BA12" s="172">
        <f t="shared" si="29"/>
        <v>2.1552270149748876</v>
      </c>
      <c r="BB12" s="166">
        <f t="shared" si="14"/>
        <v>3.3838701726214375</v>
      </c>
      <c r="BC12" s="174">
        <f t="shared" si="15"/>
        <v>2.242906945002007</v>
      </c>
      <c r="BD12" s="166">
        <f t="shared" si="16"/>
        <v>7.372404504111241</v>
      </c>
      <c r="BE12" s="166">
        <f t="shared" si="16"/>
        <v>12.95997080096708</v>
      </c>
      <c r="BG12" s="18" t="s">
        <v>8</v>
      </c>
      <c r="BH12" s="159">
        <f t="shared" si="9"/>
        <v>340.50127080096706</v>
      </c>
      <c r="BI12" s="167">
        <f t="shared" si="30"/>
        <v>0.384404058299334</v>
      </c>
      <c r="BJ12" s="119">
        <v>327.5413</v>
      </c>
      <c r="BK12" s="118">
        <f t="shared" si="31"/>
        <v>2.2140144653237797</v>
      </c>
      <c r="BL12" s="162">
        <f t="shared" si="10"/>
        <v>46.18591812360345</v>
      </c>
      <c r="BM12" s="173">
        <f t="shared" si="11"/>
        <v>44.42801528556195</v>
      </c>
      <c r="BN12" s="14">
        <v>4214.6103</v>
      </c>
      <c r="BO12" s="117">
        <f t="shared" si="32"/>
        <v>1.1478947325416713</v>
      </c>
      <c r="BP12" s="14">
        <v>2793.5406</v>
      </c>
      <c r="BQ12" s="164">
        <v>1245.5</v>
      </c>
      <c r="BR12" s="172">
        <f t="shared" si="33"/>
        <v>2.1552270149748876</v>
      </c>
      <c r="BS12" s="166">
        <f t="shared" si="17"/>
        <v>3.3838701726214375</v>
      </c>
      <c r="BT12" s="174">
        <f t="shared" si="18"/>
        <v>2.242906945002007</v>
      </c>
      <c r="BU12" s="166">
        <f t="shared" si="19"/>
        <v>0.07326627487550368</v>
      </c>
      <c r="BV12" s="166">
        <f t="shared" si="20"/>
        <v>0.050484068004966645</v>
      </c>
    </row>
    <row r="13" spans="1:74" ht="15.75">
      <c r="A13" s="18" t="s">
        <v>8</v>
      </c>
      <c r="B13" s="10">
        <v>257.4613</v>
      </c>
      <c r="C13" s="29">
        <f t="shared" si="21"/>
        <v>2.2820537138805177</v>
      </c>
      <c r="D13" s="13">
        <v>658.0061000000001</v>
      </c>
      <c r="E13" s="11">
        <f t="shared" si="22"/>
        <v>2.3917927374504746</v>
      </c>
      <c r="F13" s="13">
        <v>1642.1406000000002</v>
      </c>
      <c r="G13" s="11">
        <f t="shared" si="23"/>
        <v>2.4582575111151033</v>
      </c>
      <c r="H13" s="14">
        <v>2559.6065</v>
      </c>
      <c r="I13" s="15">
        <f t="shared" si="24"/>
        <v>2.2829984123586287</v>
      </c>
      <c r="J13" s="29">
        <f t="shared" si="12"/>
        <v>9.941713570155981</v>
      </c>
      <c r="L13" s="140" t="s">
        <v>8</v>
      </c>
      <c r="M13" s="132">
        <v>164.94379999999998</v>
      </c>
      <c r="N13" s="130">
        <f t="shared" si="34"/>
        <v>2.3075517627308333</v>
      </c>
      <c r="O13" s="132">
        <v>477.2844</v>
      </c>
      <c r="P13" s="138">
        <f t="shared" si="35"/>
        <v>2.6397013439522152</v>
      </c>
      <c r="Q13" s="132">
        <v>1269.8232</v>
      </c>
      <c r="R13" s="139">
        <f t="shared" si="36"/>
        <v>2.6889361341690665</v>
      </c>
      <c r="S13" s="132">
        <v>2076.2155</v>
      </c>
      <c r="T13" s="134">
        <f t="shared" si="25"/>
        <v>2.46848196982487</v>
      </c>
      <c r="U13" s="135">
        <f t="shared" si="13"/>
        <v>12.587411591099514</v>
      </c>
      <c r="W13">
        <v>1793.9</v>
      </c>
      <c r="X13" s="149">
        <v>2539.6567</v>
      </c>
      <c r="Y13" s="18" t="s">
        <v>10</v>
      </c>
      <c r="Z13" s="152">
        <f t="shared" si="0"/>
        <v>2797.2156999999997</v>
      </c>
      <c r="AA13" s="119">
        <v>257.55899999999997</v>
      </c>
      <c r="AB13" s="146">
        <f t="shared" si="1"/>
        <v>1.5592929929204524</v>
      </c>
      <c r="AC13" s="146">
        <f t="shared" si="2"/>
        <v>0.1435748926919003</v>
      </c>
      <c r="AD13" s="14">
        <v>6574.3034</v>
      </c>
      <c r="AE13" s="14">
        <v>2282.9696</v>
      </c>
      <c r="AF13" s="147">
        <v>1388.9</v>
      </c>
      <c r="AG13" s="29">
        <f t="shared" si="3"/>
        <v>4.733460580315357</v>
      </c>
      <c r="AH13" s="29">
        <f t="shared" si="4"/>
        <v>1.6437249622003023</v>
      </c>
      <c r="AI13" s="153">
        <f t="shared" si="5"/>
        <v>3.035645386599153</v>
      </c>
      <c r="AJ13" s="153">
        <f t="shared" si="5"/>
        <v>11.448554349454389</v>
      </c>
      <c r="AM13">
        <v>1397.8</v>
      </c>
      <c r="AN13" s="149">
        <v>497.7886000000001</v>
      </c>
      <c r="AP13" s="18" t="s">
        <v>9</v>
      </c>
      <c r="AQ13" s="159">
        <f t="shared" si="6"/>
        <v>967.7222000000002</v>
      </c>
      <c r="AR13" s="167">
        <f t="shared" si="26"/>
        <v>1.0924961898418362</v>
      </c>
      <c r="AS13" s="119">
        <v>469.9336</v>
      </c>
      <c r="AT13" s="118">
        <f t="shared" si="27"/>
        <v>3.176514803298635</v>
      </c>
      <c r="AU13" s="162">
        <f t="shared" si="7"/>
        <v>0.6923180712548291</v>
      </c>
      <c r="AV13" s="173">
        <f t="shared" si="8"/>
        <v>0.336195163828874</v>
      </c>
      <c r="AW13" s="14">
        <v>10084.7466</v>
      </c>
      <c r="AX13" s="117">
        <f t="shared" si="28"/>
        <v>2.7466898899662273</v>
      </c>
      <c r="AY13" s="14">
        <v>4039.9719</v>
      </c>
      <c r="AZ13" s="164">
        <v>1861</v>
      </c>
      <c r="BA13" s="172">
        <f t="shared" si="29"/>
        <v>3.1168534220048296</v>
      </c>
      <c r="BB13" s="166">
        <f t="shared" si="14"/>
        <v>5.418993336915637</v>
      </c>
      <c r="BC13" s="174">
        <f t="shared" si="15"/>
        <v>2.170860773777539</v>
      </c>
      <c r="BD13" s="166">
        <f t="shared" si="16"/>
        <v>7.827317474313058</v>
      </c>
      <c r="BE13" s="166">
        <f t="shared" si="16"/>
        <v>6.457144561670508</v>
      </c>
      <c r="BG13" s="18" t="s">
        <v>9</v>
      </c>
      <c r="BH13" s="159">
        <f t="shared" si="9"/>
        <v>476.39074456167054</v>
      </c>
      <c r="BI13" s="167">
        <f t="shared" si="30"/>
        <v>0.5378145435844506</v>
      </c>
      <c r="BJ13" s="119">
        <v>469.9336</v>
      </c>
      <c r="BK13" s="118">
        <f t="shared" si="31"/>
        <v>3.176514803298635</v>
      </c>
      <c r="BL13" s="162">
        <f t="shared" si="10"/>
        <v>60.862581098191576</v>
      </c>
      <c r="BM13" s="173">
        <f t="shared" si="11"/>
        <v>60.03763122451378</v>
      </c>
      <c r="BN13" s="14">
        <v>10084.7466</v>
      </c>
      <c r="BO13" s="117">
        <f t="shared" si="32"/>
        <v>2.7466898899662273</v>
      </c>
      <c r="BP13" s="14">
        <v>4039.9719</v>
      </c>
      <c r="BQ13" s="164">
        <v>1861</v>
      </c>
      <c r="BR13" s="172">
        <f t="shared" si="33"/>
        <v>3.1168534220048296</v>
      </c>
      <c r="BS13" s="166">
        <f t="shared" si="17"/>
        <v>5.418993336915637</v>
      </c>
      <c r="BT13" s="174">
        <f t="shared" si="18"/>
        <v>2.170860773777539</v>
      </c>
      <c r="BU13" s="166">
        <f t="shared" si="19"/>
        <v>0.08903653507847456</v>
      </c>
      <c r="BV13" s="166">
        <f t="shared" si="20"/>
        <v>0.036158334856008806</v>
      </c>
    </row>
    <row r="14" spans="1:74" ht="15.75">
      <c r="A14" s="18" t="s">
        <v>9</v>
      </c>
      <c r="B14" s="10">
        <v>359.27090000000004</v>
      </c>
      <c r="C14" s="29">
        <f t="shared" si="21"/>
        <v>3.1844610884594933</v>
      </c>
      <c r="D14" s="13">
        <v>962.9933000000001</v>
      </c>
      <c r="E14" s="11">
        <f t="shared" si="22"/>
        <v>3.5003936607175317</v>
      </c>
      <c r="F14" s="13">
        <v>2247.5439</v>
      </c>
      <c r="G14" s="11">
        <f t="shared" si="23"/>
        <v>3.3645363093366867</v>
      </c>
      <c r="H14" s="14">
        <v>3591.8535</v>
      </c>
      <c r="I14" s="15">
        <f t="shared" si="24"/>
        <v>3.203693941988655</v>
      </c>
      <c r="J14" s="29">
        <f t="shared" si="12"/>
        <v>9.997618788496368</v>
      </c>
      <c r="L14" s="140" t="s">
        <v>9</v>
      </c>
      <c r="M14" s="132">
        <v>214.73020000000002</v>
      </c>
      <c r="N14" s="130">
        <f t="shared" si="34"/>
        <v>3.0040598768886406</v>
      </c>
      <c r="O14" s="132">
        <v>559.5294</v>
      </c>
      <c r="P14" s="138">
        <f t="shared" si="35"/>
        <v>3.0945710967313755</v>
      </c>
      <c r="Q14" s="132">
        <v>1390.0109</v>
      </c>
      <c r="R14" s="139">
        <f t="shared" si="36"/>
        <v>2.943441682195494</v>
      </c>
      <c r="S14" s="132">
        <v>2404.2246</v>
      </c>
      <c r="T14" s="134">
        <f t="shared" si="25"/>
        <v>2.8584629468903446</v>
      </c>
      <c r="U14" s="135">
        <f t="shared" si="13"/>
        <v>11.19649029340074</v>
      </c>
      <c r="W14">
        <v>1100</v>
      </c>
      <c r="X14" s="149">
        <v>1171.4945</v>
      </c>
      <c r="Y14" s="18" t="s">
        <v>11</v>
      </c>
      <c r="Z14" s="152">
        <f t="shared" si="0"/>
        <v>1335.0342</v>
      </c>
      <c r="AA14" s="119">
        <v>163.5397</v>
      </c>
      <c r="AB14" s="146">
        <f t="shared" si="1"/>
        <v>1.2136674545454547</v>
      </c>
      <c r="AC14" s="146">
        <f t="shared" si="2"/>
        <v>0.14867245454545455</v>
      </c>
      <c r="AD14" s="14">
        <v>4377.3403</v>
      </c>
      <c r="AE14" s="14">
        <v>2339.5714000000003</v>
      </c>
      <c r="AF14" s="147">
        <v>1763.8</v>
      </c>
      <c r="AG14" s="29">
        <f t="shared" si="3"/>
        <v>2.481766810295952</v>
      </c>
      <c r="AH14" s="29">
        <f t="shared" si="4"/>
        <v>1.3264380315228486</v>
      </c>
      <c r="AI14" s="153">
        <f t="shared" si="5"/>
        <v>2.0448491067311587</v>
      </c>
      <c r="AJ14" s="153">
        <f t="shared" si="5"/>
        <v>8.921881565608432</v>
      </c>
      <c r="AM14">
        <v>1793.9</v>
      </c>
      <c r="AN14" s="149">
        <v>2539.6567</v>
      </c>
      <c r="AP14" s="18" t="s">
        <v>10</v>
      </c>
      <c r="AQ14" s="159">
        <f t="shared" si="6"/>
        <v>2797.2156999999997</v>
      </c>
      <c r="AR14" s="167">
        <f t="shared" si="26"/>
        <v>3.1578768105307122</v>
      </c>
      <c r="AS14" s="119">
        <v>257.55899999999997</v>
      </c>
      <c r="AT14" s="118">
        <f t="shared" si="27"/>
        <v>1.7409693118831955</v>
      </c>
      <c r="AU14" s="162">
        <f t="shared" si="7"/>
        <v>1.5592929929204524</v>
      </c>
      <c r="AV14" s="162">
        <f t="shared" si="8"/>
        <v>0.1435748926919003</v>
      </c>
      <c r="AW14" s="14">
        <v>6574.3034</v>
      </c>
      <c r="AX14" s="117">
        <f t="shared" si="28"/>
        <v>1.7905826887460508</v>
      </c>
      <c r="AY14" s="14">
        <v>2282.9696</v>
      </c>
      <c r="AZ14" s="164">
        <v>1388.9</v>
      </c>
      <c r="BA14" s="172">
        <f t="shared" si="29"/>
        <v>1.761319579993365</v>
      </c>
      <c r="BB14" s="166">
        <f t="shared" si="14"/>
        <v>4.733460580315357</v>
      </c>
      <c r="BC14" s="166">
        <f t="shared" si="15"/>
        <v>1.6437249622003023</v>
      </c>
      <c r="BD14" s="166">
        <f t="shared" si="16"/>
        <v>3.035645386599153</v>
      </c>
      <c r="BE14" s="166">
        <f t="shared" si="16"/>
        <v>11.448554349454389</v>
      </c>
      <c r="BG14" s="18" t="s">
        <v>10</v>
      </c>
      <c r="BH14" s="159">
        <f t="shared" si="9"/>
        <v>269.0075543494544</v>
      </c>
      <c r="BI14" s="167">
        <f t="shared" si="30"/>
        <v>0.3036922457348292</v>
      </c>
      <c r="BJ14" s="119">
        <v>257.55899999999997</v>
      </c>
      <c r="BK14" s="118">
        <f t="shared" si="31"/>
        <v>1.7409693118831955</v>
      </c>
      <c r="BL14" s="162">
        <f t="shared" si="10"/>
        <v>88.61626444807665</v>
      </c>
      <c r="BM14" s="162">
        <f t="shared" si="11"/>
        <v>84.84489036070991</v>
      </c>
      <c r="BN14" s="14">
        <v>6574.3034</v>
      </c>
      <c r="BO14" s="117">
        <f t="shared" si="32"/>
        <v>1.7905826887460508</v>
      </c>
      <c r="BP14" s="14">
        <v>2282.9696</v>
      </c>
      <c r="BQ14" s="164">
        <v>1388.9</v>
      </c>
      <c r="BR14" s="172">
        <f t="shared" si="33"/>
        <v>1.761319579993365</v>
      </c>
      <c r="BS14" s="166">
        <f t="shared" si="17"/>
        <v>4.733460580315357</v>
      </c>
      <c r="BT14" s="166">
        <f t="shared" si="18"/>
        <v>1.6437249622003023</v>
      </c>
      <c r="BU14" s="166">
        <f t="shared" si="19"/>
        <v>0.0534152574563652</v>
      </c>
      <c r="BV14" s="166">
        <f t="shared" si="20"/>
        <v>0.019373293491360095</v>
      </c>
    </row>
    <row r="15" spans="1:74" ht="15.75">
      <c r="A15" s="18" t="s">
        <v>10</v>
      </c>
      <c r="B15" s="10">
        <v>196.4725</v>
      </c>
      <c r="C15" s="29">
        <f t="shared" si="21"/>
        <v>1.7414687112214147</v>
      </c>
      <c r="D15" s="13">
        <v>469.6381</v>
      </c>
      <c r="E15" s="11">
        <f t="shared" si="22"/>
        <v>1.7070920722620044</v>
      </c>
      <c r="F15" s="13">
        <v>1192.7774</v>
      </c>
      <c r="G15" s="11">
        <f t="shared" si="23"/>
        <v>1.7855681801170642</v>
      </c>
      <c r="H15" s="14">
        <v>2064.5134</v>
      </c>
      <c r="I15" s="15">
        <f t="shared" si="24"/>
        <v>1.841408362767134</v>
      </c>
      <c r="J15" s="29">
        <f t="shared" si="12"/>
        <v>10.507900087798546</v>
      </c>
      <c r="L15" s="140" t="s">
        <v>10</v>
      </c>
      <c r="M15" s="132">
        <v>128.2285</v>
      </c>
      <c r="N15" s="130">
        <f t="shared" si="34"/>
        <v>1.7939073866815893</v>
      </c>
      <c r="O15" s="132">
        <v>321.6344</v>
      </c>
      <c r="P15" s="138">
        <f t="shared" si="35"/>
        <v>1.7788529395498038</v>
      </c>
      <c r="Q15" s="132">
        <v>879.2261</v>
      </c>
      <c r="R15" s="139">
        <f t="shared" si="36"/>
        <v>1.86182047264103</v>
      </c>
      <c r="S15" s="132">
        <v>1609.1158</v>
      </c>
      <c r="T15" s="134">
        <f t="shared" si="25"/>
        <v>1.9131315317029094</v>
      </c>
      <c r="U15" s="135">
        <f t="shared" si="13"/>
        <v>12.548815590917776</v>
      </c>
      <c r="W15">
        <v>2472.6</v>
      </c>
      <c r="X15" s="149">
        <v>541.0391</v>
      </c>
      <c r="Y15" s="18" t="s">
        <v>12</v>
      </c>
      <c r="Z15" s="152">
        <f t="shared" si="0"/>
        <v>736.0444</v>
      </c>
      <c r="AA15" s="119">
        <v>195.00529999999998</v>
      </c>
      <c r="AB15" s="146">
        <f t="shared" si="1"/>
        <v>0.2976803364879075</v>
      </c>
      <c r="AC15" s="146">
        <f t="shared" si="2"/>
        <v>0.0788664968049826</v>
      </c>
      <c r="AD15" s="14">
        <v>2594.2492999999995</v>
      </c>
      <c r="AE15" s="14">
        <v>1372.2054999999998</v>
      </c>
      <c r="AF15" s="147">
        <v>1045.616</v>
      </c>
      <c r="AG15" s="29">
        <f t="shared" si="3"/>
        <v>2.481072688252666</v>
      </c>
      <c r="AH15" s="29">
        <f t="shared" si="4"/>
        <v>1.3123417200960963</v>
      </c>
      <c r="AI15" s="153">
        <f t="shared" si="5"/>
        <v>8.33468786526131</v>
      </c>
      <c r="AJ15" s="153">
        <f t="shared" si="5"/>
        <v>16.640040743044462</v>
      </c>
      <c r="AM15">
        <v>1100</v>
      </c>
      <c r="AN15" s="149">
        <v>1171.4945</v>
      </c>
      <c r="AP15" s="18" t="s">
        <v>11</v>
      </c>
      <c r="AQ15" s="159">
        <f t="shared" si="6"/>
        <v>1335.0342</v>
      </c>
      <c r="AR15" s="167">
        <f t="shared" si="26"/>
        <v>1.5071678388782894</v>
      </c>
      <c r="AS15" s="119">
        <v>163.5397</v>
      </c>
      <c r="AT15" s="118">
        <f t="shared" si="27"/>
        <v>1.1054461268081655</v>
      </c>
      <c r="AU15" s="162">
        <f t="shared" si="7"/>
        <v>1.2136674545454547</v>
      </c>
      <c r="AV15" s="162">
        <f t="shared" si="8"/>
        <v>0.14867245454545455</v>
      </c>
      <c r="AW15" s="14">
        <v>4377.3403</v>
      </c>
      <c r="AX15" s="117">
        <f t="shared" si="28"/>
        <v>1.1922160093692122</v>
      </c>
      <c r="AY15" s="14">
        <v>2339.5714000000003</v>
      </c>
      <c r="AZ15" s="164">
        <v>1763.8</v>
      </c>
      <c r="BA15" s="172">
        <f t="shared" si="29"/>
        <v>1.804988080267249</v>
      </c>
      <c r="BB15" s="166">
        <f t="shared" si="14"/>
        <v>2.481766810295952</v>
      </c>
      <c r="BC15" s="166">
        <f t="shared" si="15"/>
        <v>1.3264380315228486</v>
      </c>
      <c r="BD15" s="166">
        <f t="shared" si="16"/>
        <v>2.0448491067311587</v>
      </c>
      <c r="BE15" s="166">
        <f t="shared" si="16"/>
        <v>8.921881565608432</v>
      </c>
      <c r="BG15" s="18" t="s">
        <v>11</v>
      </c>
      <c r="BH15" s="159">
        <f t="shared" si="9"/>
        <v>172.46158156560844</v>
      </c>
      <c r="BI15" s="167">
        <f t="shared" si="30"/>
        <v>0.19469804532181267</v>
      </c>
      <c r="BJ15" s="119">
        <v>163.5397</v>
      </c>
      <c r="BK15" s="118">
        <f t="shared" si="31"/>
        <v>1.1054461268081655</v>
      </c>
      <c r="BL15" s="162">
        <f t="shared" si="10"/>
        <v>84.33951483163514</v>
      </c>
      <c r="BM15" s="162">
        <f t="shared" si="11"/>
        <v>79.97641462231422</v>
      </c>
      <c r="BN15" s="14">
        <v>4377.3403</v>
      </c>
      <c r="BO15" s="117">
        <f t="shared" si="32"/>
        <v>1.1922160093692122</v>
      </c>
      <c r="BP15" s="14">
        <v>2339.5714000000003</v>
      </c>
      <c r="BQ15" s="164">
        <v>1763.8</v>
      </c>
      <c r="BR15" s="172">
        <f t="shared" si="33"/>
        <v>1.804988080267249</v>
      </c>
      <c r="BS15" s="166">
        <f t="shared" si="17"/>
        <v>2.481766810295952</v>
      </c>
      <c r="BT15" s="166">
        <f t="shared" si="18"/>
        <v>1.3264380315228486</v>
      </c>
      <c r="BU15" s="166">
        <f t="shared" si="19"/>
        <v>0.02942590807227479</v>
      </c>
      <c r="BV15" s="166">
        <f t="shared" si="20"/>
        <v>0.01658536504526872</v>
      </c>
    </row>
    <row r="16" spans="1:74" ht="15.75">
      <c r="A16" s="18" t="s">
        <v>11</v>
      </c>
      <c r="B16" s="10">
        <v>120.9942</v>
      </c>
      <c r="C16" s="29">
        <f t="shared" si="21"/>
        <v>1.0724534656975715</v>
      </c>
      <c r="D16" s="13">
        <v>499.201</v>
      </c>
      <c r="E16" s="11">
        <f t="shared" si="22"/>
        <v>1.8145505434189961</v>
      </c>
      <c r="F16" s="13">
        <v>1317.8692</v>
      </c>
      <c r="G16" s="11">
        <f t="shared" si="23"/>
        <v>1.9728285504708014</v>
      </c>
      <c r="H16" s="14">
        <v>2195.4857</v>
      </c>
      <c r="I16" s="15">
        <f t="shared" si="24"/>
        <v>1.9582269256841132</v>
      </c>
      <c r="J16" s="29">
        <f t="shared" si="12"/>
        <v>18.14537969588625</v>
      </c>
      <c r="L16" s="140" t="s">
        <v>11</v>
      </c>
      <c r="M16" s="132">
        <v>83.7133</v>
      </c>
      <c r="N16" s="130">
        <f t="shared" si="34"/>
        <v>1.1711429770565194</v>
      </c>
      <c r="O16" s="132">
        <v>352.3464</v>
      </c>
      <c r="P16" s="138">
        <f t="shared" si="35"/>
        <v>1.9487108013937284</v>
      </c>
      <c r="Q16" s="132">
        <v>971.474</v>
      </c>
      <c r="R16" s="139">
        <f t="shared" si="36"/>
        <v>2.057161612739285</v>
      </c>
      <c r="S16" s="132">
        <v>1698.6304</v>
      </c>
      <c r="T16" s="134">
        <f t="shared" si="25"/>
        <v>2.019558430132328</v>
      </c>
      <c r="U16" s="135">
        <f t="shared" si="13"/>
        <v>20.291045747808294</v>
      </c>
      <c r="W16">
        <v>2598.3</v>
      </c>
      <c r="X16" s="149">
        <v>461.07400000000007</v>
      </c>
      <c r="Y16" s="18" t="s">
        <v>13</v>
      </c>
      <c r="Z16" s="152">
        <f t="shared" si="0"/>
        <v>819.6988000000001</v>
      </c>
      <c r="AA16" s="119">
        <v>358.62480000000005</v>
      </c>
      <c r="AB16" s="146">
        <f t="shared" si="1"/>
        <v>0.3154750413732056</v>
      </c>
      <c r="AC16" s="146">
        <f t="shared" si="2"/>
        <v>0.13802286110148945</v>
      </c>
      <c r="AD16" s="14">
        <v>7004.728500000001</v>
      </c>
      <c r="AE16" s="14">
        <v>3075.363</v>
      </c>
      <c r="AF16" s="147">
        <v>2709.1</v>
      </c>
      <c r="AG16" s="29">
        <f t="shared" si="3"/>
        <v>2.5856293603041607</v>
      </c>
      <c r="AH16" s="29">
        <f t="shared" si="4"/>
        <v>1.1351972979956444</v>
      </c>
      <c r="AI16" s="153">
        <f t="shared" si="5"/>
        <v>8.195987070956186</v>
      </c>
      <c r="AJ16" s="153">
        <f t="shared" si="5"/>
        <v>8.224704870890363</v>
      </c>
      <c r="AM16">
        <v>2472.6</v>
      </c>
      <c r="AN16" s="149">
        <v>541.0391</v>
      </c>
      <c r="AP16" s="18" t="s">
        <v>12</v>
      </c>
      <c r="AQ16" s="159">
        <f t="shared" si="6"/>
        <v>736.0444</v>
      </c>
      <c r="AR16" s="167">
        <f t="shared" si="26"/>
        <v>0.8309468384154257</v>
      </c>
      <c r="AS16" s="119">
        <v>195.00529999999998</v>
      </c>
      <c r="AT16" s="118">
        <f t="shared" si="27"/>
        <v>1.3181377585507636</v>
      </c>
      <c r="AU16" s="162">
        <f t="shared" si="7"/>
        <v>0.2976803364879075</v>
      </c>
      <c r="AV16" s="162">
        <f t="shared" si="8"/>
        <v>0.0788664968049826</v>
      </c>
      <c r="AW16" s="14">
        <v>2594.2492999999995</v>
      </c>
      <c r="AX16" s="117">
        <f t="shared" si="28"/>
        <v>0.706571876021353</v>
      </c>
      <c r="AY16" s="14">
        <v>1372.2054999999998</v>
      </c>
      <c r="AZ16" s="164">
        <v>1045.616</v>
      </c>
      <c r="BA16" s="172">
        <f t="shared" si="29"/>
        <v>1.058661672465803</v>
      </c>
      <c r="BB16" s="166">
        <f t="shared" si="14"/>
        <v>2.481072688252666</v>
      </c>
      <c r="BC16" s="166">
        <f t="shared" si="15"/>
        <v>1.3123417200960963</v>
      </c>
      <c r="BD16" s="166">
        <f t="shared" si="16"/>
        <v>8.33468786526131</v>
      </c>
      <c r="BE16" s="166">
        <f t="shared" si="16"/>
        <v>16.640040743044462</v>
      </c>
      <c r="BG16" s="18" t="s">
        <v>12</v>
      </c>
      <c r="BH16" s="159">
        <f t="shared" si="9"/>
        <v>211.64534074304444</v>
      </c>
      <c r="BI16" s="167">
        <f t="shared" si="30"/>
        <v>0.23893399196541443</v>
      </c>
      <c r="BJ16" s="119">
        <v>195.00529999999998</v>
      </c>
      <c r="BK16" s="118">
        <f t="shared" si="31"/>
        <v>1.3181377585507636</v>
      </c>
      <c r="BL16" s="162">
        <f t="shared" si="10"/>
        <v>25.3933133627205</v>
      </c>
      <c r="BM16" s="162">
        <f t="shared" si="11"/>
        <v>23.39683298912432</v>
      </c>
      <c r="BN16" s="14">
        <v>2594.2492999999995</v>
      </c>
      <c r="BO16" s="117">
        <f t="shared" si="32"/>
        <v>0.706571876021353</v>
      </c>
      <c r="BP16" s="14">
        <v>1372.2054999999998</v>
      </c>
      <c r="BQ16" s="164">
        <v>1045.616</v>
      </c>
      <c r="BR16" s="172">
        <f t="shared" si="33"/>
        <v>1.058661672465803</v>
      </c>
      <c r="BS16" s="166">
        <f t="shared" si="17"/>
        <v>2.481072688252666</v>
      </c>
      <c r="BT16" s="166">
        <f t="shared" si="18"/>
        <v>1.3123417200960963</v>
      </c>
      <c r="BU16" s="166">
        <f t="shared" si="19"/>
        <v>0.09770574847058311</v>
      </c>
      <c r="BV16" s="166">
        <f t="shared" si="20"/>
        <v>0.05609057092069338</v>
      </c>
    </row>
    <row r="17" spans="1:74" ht="15.75">
      <c r="A17" s="18" t="s">
        <v>12</v>
      </c>
      <c r="B17" s="10">
        <v>135.07</v>
      </c>
      <c r="C17" s="29">
        <f t="shared" si="21"/>
        <v>1.1972168055309342</v>
      </c>
      <c r="D17" s="13">
        <v>306.1572</v>
      </c>
      <c r="E17" s="11">
        <f t="shared" si="22"/>
        <v>1.1128537675838757</v>
      </c>
      <c r="F17" s="13">
        <v>733.8127</v>
      </c>
      <c r="G17" s="11">
        <f t="shared" si="23"/>
        <v>1.0985055612939925</v>
      </c>
      <c r="H17" s="14">
        <v>1192.5497999999998</v>
      </c>
      <c r="I17" s="15">
        <f t="shared" si="24"/>
        <v>1.0636749438081985</v>
      </c>
      <c r="J17" s="29">
        <f t="shared" si="12"/>
        <v>8.82912415784408</v>
      </c>
      <c r="L17" s="140" t="s">
        <v>12</v>
      </c>
      <c r="M17" s="132">
        <v>55.3137</v>
      </c>
      <c r="N17" s="130">
        <f t="shared" si="34"/>
        <v>0.7738346390598769</v>
      </c>
      <c r="O17" s="132">
        <v>119.8606</v>
      </c>
      <c r="P17" s="138">
        <f t="shared" si="35"/>
        <v>0.6629091311321277</v>
      </c>
      <c r="Q17" s="132">
        <v>315.4548</v>
      </c>
      <c r="R17" s="139">
        <f t="shared" si="36"/>
        <v>0.6679967812976452</v>
      </c>
      <c r="S17" s="132">
        <v>642.1365999999999</v>
      </c>
      <c r="T17" s="134">
        <f t="shared" si="25"/>
        <v>0.7634576561366797</v>
      </c>
      <c r="U17" s="135">
        <f t="shared" si="13"/>
        <v>11.608997409321741</v>
      </c>
      <c r="W17">
        <v>1240.4</v>
      </c>
      <c r="X17" s="149">
        <v>1224.1132</v>
      </c>
      <c r="Y17" s="18" t="s">
        <v>14</v>
      </c>
      <c r="Z17" s="152">
        <f t="shared" si="0"/>
        <v>1744.8997</v>
      </c>
      <c r="AA17" s="119">
        <v>520.7864999999999</v>
      </c>
      <c r="AB17" s="146">
        <f t="shared" si="1"/>
        <v>1.4067233956788132</v>
      </c>
      <c r="AC17" s="146">
        <f t="shared" si="2"/>
        <v>0.41985367623347297</v>
      </c>
      <c r="AD17" s="14">
        <v>10958.019400000001</v>
      </c>
      <c r="AE17" s="14">
        <v>4391.0226999999995</v>
      </c>
      <c r="AF17" s="147">
        <v>2577.1</v>
      </c>
      <c r="AG17" s="29">
        <f t="shared" si="3"/>
        <v>4.252073803888091</v>
      </c>
      <c r="AH17" s="29">
        <f t="shared" si="4"/>
        <v>1.7038619766404097</v>
      </c>
      <c r="AI17" s="153">
        <f t="shared" si="5"/>
        <v>3.0226793817104722</v>
      </c>
      <c r="AJ17" s="153">
        <f t="shared" si="5"/>
        <v>4.058228075852129</v>
      </c>
      <c r="AM17">
        <v>2598.3</v>
      </c>
      <c r="AN17" s="149">
        <v>461.07400000000007</v>
      </c>
      <c r="AP17" s="18" t="s">
        <v>13</v>
      </c>
      <c r="AQ17" s="159">
        <f t="shared" si="6"/>
        <v>819.6988000000001</v>
      </c>
      <c r="AR17" s="167">
        <f t="shared" si="26"/>
        <v>0.9253872814098152</v>
      </c>
      <c r="AS17" s="119">
        <v>358.62480000000005</v>
      </c>
      <c r="AT17" s="118">
        <f t="shared" si="27"/>
        <v>2.4241232932269843</v>
      </c>
      <c r="AU17" s="162">
        <f t="shared" si="7"/>
        <v>0.3154750413732056</v>
      </c>
      <c r="AV17" s="162">
        <f t="shared" si="8"/>
        <v>0.13802286110148945</v>
      </c>
      <c r="AW17" s="14">
        <v>7004.728500000001</v>
      </c>
      <c r="AX17" s="117">
        <f t="shared" si="28"/>
        <v>1.9078136234883976</v>
      </c>
      <c r="AY17" s="14">
        <v>3075.363</v>
      </c>
      <c r="AZ17" s="164">
        <v>2709.1</v>
      </c>
      <c r="BA17" s="172">
        <f t="shared" si="29"/>
        <v>2.372654050008872</v>
      </c>
      <c r="BB17" s="166">
        <f t="shared" si="14"/>
        <v>2.5856293603041607</v>
      </c>
      <c r="BC17" s="166">
        <f t="shared" si="15"/>
        <v>1.1351972979956444</v>
      </c>
      <c r="BD17" s="166">
        <f t="shared" si="16"/>
        <v>8.195987070956186</v>
      </c>
      <c r="BE17" s="166">
        <f t="shared" si="16"/>
        <v>8.224704870890363</v>
      </c>
      <c r="BG17" s="18" t="s">
        <v>13</v>
      </c>
      <c r="BH17" s="159">
        <f t="shared" si="9"/>
        <v>366.8495048708904</v>
      </c>
      <c r="BI17" s="167">
        <f t="shared" si="30"/>
        <v>0.41414952174995245</v>
      </c>
      <c r="BJ17" s="119">
        <v>358.62480000000005</v>
      </c>
      <c r="BK17" s="118">
        <f t="shared" si="31"/>
        <v>2.4241232932269843</v>
      </c>
      <c r="BL17" s="162">
        <f t="shared" si="10"/>
        <v>44.759649044699124</v>
      </c>
      <c r="BM17" s="162">
        <f t="shared" si="11"/>
        <v>43.75614515923841</v>
      </c>
      <c r="BN17" s="14">
        <v>7004.728500000001</v>
      </c>
      <c r="BO17" s="117">
        <f t="shared" si="32"/>
        <v>1.9078136234883976</v>
      </c>
      <c r="BP17" s="14">
        <v>3075.363</v>
      </c>
      <c r="BQ17" s="164">
        <v>2709.1</v>
      </c>
      <c r="BR17" s="172">
        <f t="shared" si="33"/>
        <v>2.372654050008872</v>
      </c>
      <c r="BS17" s="166">
        <f t="shared" si="17"/>
        <v>2.5856293603041607</v>
      </c>
      <c r="BT17" s="166">
        <f t="shared" si="18"/>
        <v>1.1351972979956444</v>
      </c>
      <c r="BU17" s="166">
        <f t="shared" si="19"/>
        <v>0.05776697126740265</v>
      </c>
      <c r="BV17" s="166">
        <f t="shared" si="20"/>
        <v>0.0259437227357302</v>
      </c>
    </row>
    <row r="18" spans="1:74" ht="15.75">
      <c r="A18" s="18" t="s">
        <v>13</v>
      </c>
      <c r="B18" s="10">
        <v>218.10240000000002</v>
      </c>
      <c r="C18" s="29">
        <f t="shared" si="21"/>
        <v>1.933189150859777</v>
      </c>
      <c r="D18" s="13">
        <v>627.2778000000001</v>
      </c>
      <c r="E18" s="11">
        <f t="shared" si="22"/>
        <v>2.2800981425611577</v>
      </c>
      <c r="F18" s="13">
        <v>1737.7092</v>
      </c>
      <c r="G18" s="11">
        <f t="shared" si="23"/>
        <v>2.601322135896169</v>
      </c>
      <c r="H18" s="14">
        <v>2686.7187</v>
      </c>
      <c r="I18" s="15">
        <f t="shared" si="24"/>
        <v>2.3963740233329767</v>
      </c>
      <c r="J18" s="29">
        <f t="shared" si="12"/>
        <v>12.318611349531228</v>
      </c>
      <c r="L18" s="140" t="s">
        <v>13</v>
      </c>
      <c r="M18" s="132">
        <v>86.2507</v>
      </c>
      <c r="N18" s="130">
        <f t="shared" si="34"/>
        <v>1.2066410184667038</v>
      </c>
      <c r="O18" s="132">
        <v>219.9889</v>
      </c>
      <c r="P18" s="138">
        <f t="shared" si="35"/>
        <v>1.216685470936342</v>
      </c>
      <c r="Q18" s="132">
        <v>766.2211</v>
      </c>
      <c r="R18" s="139">
        <f t="shared" si="36"/>
        <v>1.6225247755378618</v>
      </c>
      <c r="S18" s="132">
        <v>1396.5664</v>
      </c>
      <c r="T18" s="134">
        <f t="shared" si="25"/>
        <v>1.660424449226599</v>
      </c>
      <c r="U18" s="135">
        <f t="shared" si="13"/>
        <v>16.19194279002953</v>
      </c>
      <c r="W18">
        <v>2430</v>
      </c>
      <c r="X18" s="149">
        <v>2226.7257</v>
      </c>
      <c r="Y18" s="18" t="s">
        <v>15</v>
      </c>
      <c r="Z18" s="152">
        <f t="shared" si="0"/>
        <v>2507.4761</v>
      </c>
      <c r="AA18" s="119">
        <v>280.7504</v>
      </c>
      <c r="AB18" s="146">
        <f t="shared" si="1"/>
        <v>1.0318831687242798</v>
      </c>
      <c r="AC18" s="146">
        <f t="shared" si="2"/>
        <v>0.11553514403292181</v>
      </c>
      <c r="AD18" s="14">
        <v>6066.0351</v>
      </c>
      <c r="AE18" s="14">
        <v>2688.3167000000003</v>
      </c>
      <c r="AF18" s="147">
        <v>1219.6</v>
      </c>
      <c r="AG18" s="29">
        <f t="shared" si="3"/>
        <v>4.973790669071827</v>
      </c>
      <c r="AH18" s="29">
        <f t="shared" si="4"/>
        <v>2.2042609872089214</v>
      </c>
      <c r="AI18" s="153">
        <f t="shared" si="5"/>
        <v>4.820110279752832</v>
      </c>
      <c r="AJ18" s="153">
        <f t="shared" si="5"/>
        <v>19.078705493982124</v>
      </c>
      <c r="AM18">
        <v>1240.4</v>
      </c>
      <c r="AN18" s="149">
        <v>1224.1132</v>
      </c>
      <c r="AP18" s="18" t="s">
        <v>14</v>
      </c>
      <c r="AQ18" s="159">
        <f t="shared" si="6"/>
        <v>1744.8997</v>
      </c>
      <c r="AR18" s="167">
        <f t="shared" si="26"/>
        <v>1.9698796554488085</v>
      </c>
      <c r="AS18" s="119">
        <v>520.7864999999999</v>
      </c>
      <c r="AT18" s="118">
        <f t="shared" si="27"/>
        <v>3.520254833040421</v>
      </c>
      <c r="AU18" s="162">
        <f t="shared" si="7"/>
        <v>1.4067233956788132</v>
      </c>
      <c r="AV18" s="162">
        <f t="shared" si="8"/>
        <v>0.41985367623347297</v>
      </c>
      <c r="AW18" s="14">
        <v>10958.019400000001</v>
      </c>
      <c r="AX18" s="117">
        <f t="shared" si="28"/>
        <v>2.984535189018412</v>
      </c>
      <c r="AY18" s="14">
        <v>4391.0226999999995</v>
      </c>
      <c r="AZ18" s="164">
        <v>2577.1</v>
      </c>
      <c r="BA18" s="172">
        <f t="shared" si="29"/>
        <v>3.3876904264101158</v>
      </c>
      <c r="BB18" s="166">
        <f t="shared" si="14"/>
        <v>4.252073803888091</v>
      </c>
      <c r="BC18" s="166">
        <f t="shared" si="15"/>
        <v>1.7038619766404097</v>
      </c>
      <c r="BD18" s="166">
        <f t="shared" si="16"/>
        <v>3.0226793817104722</v>
      </c>
      <c r="BE18" s="166">
        <f t="shared" si="16"/>
        <v>4.058228075852129</v>
      </c>
      <c r="BG18" s="18" t="s">
        <v>14</v>
      </c>
      <c r="BH18" s="159">
        <f t="shared" si="9"/>
        <v>524.8447280758521</v>
      </c>
      <c r="BI18" s="167">
        <f t="shared" si="30"/>
        <v>0.592515977913334</v>
      </c>
      <c r="BJ18" s="119">
        <v>520.7864999999999</v>
      </c>
      <c r="BK18" s="118">
        <f t="shared" si="31"/>
        <v>3.520254833040421</v>
      </c>
      <c r="BL18" s="162">
        <f t="shared" si="10"/>
        <v>173.63559339159988</v>
      </c>
      <c r="BM18" s="162">
        <f t="shared" si="11"/>
        <v>172.29300042576713</v>
      </c>
      <c r="BN18" s="14">
        <v>10958.019400000001</v>
      </c>
      <c r="BO18" s="117">
        <f t="shared" si="32"/>
        <v>2.984535189018412</v>
      </c>
      <c r="BP18" s="14">
        <v>4391.0226999999995</v>
      </c>
      <c r="BQ18" s="164">
        <v>2577.1</v>
      </c>
      <c r="BR18" s="172">
        <f t="shared" si="33"/>
        <v>3.3876904264101158</v>
      </c>
      <c r="BS18" s="166">
        <f t="shared" si="17"/>
        <v>4.252073803888091</v>
      </c>
      <c r="BT18" s="166">
        <f t="shared" si="18"/>
        <v>1.7038619766404097</v>
      </c>
      <c r="BU18" s="166">
        <f t="shared" si="19"/>
        <v>0.024488491793836307</v>
      </c>
      <c r="BV18" s="166">
        <f t="shared" si="20"/>
        <v>0.00988932790322218</v>
      </c>
    </row>
    <row r="19" spans="1:74" ht="15.75">
      <c r="A19" s="18" t="s">
        <v>14</v>
      </c>
      <c r="B19" s="10">
        <v>399.053</v>
      </c>
      <c r="C19" s="29">
        <f t="shared" si="21"/>
        <v>3.5370767594398154</v>
      </c>
      <c r="D19" s="13">
        <v>1001.9719000000001</v>
      </c>
      <c r="E19" s="11">
        <f t="shared" si="22"/>
        <v>3.642077350877831</v>
      </c>
      <c r="F19" s="13">
        <v>2262.9102</v>
      </c>
      <c r="G19" s="11">
        <f t="shared" si="23"/>
        <v>3.387539408092693</v>
      </c>
      <c r="H19" s="14">
        <v>3950.4692</v>
      </c>
      <c r="I19" s="15">
        <f t="shared" si="24"/>
        <v>3.5235552463519926</v>
      </c>
      <c r="J19" s="29">
        <f t="shared" si="12"/>
        <v>9.899610327450239</v>
      </c>
      <c r="L19" s="140" t="s">
        <v>14</v>
      </c>
      <c r="M19" s="132">
        <v>259.0704</v>
      </c>
      <c r="N19" s="130">
        <f t="shared" si="34"/>
        <v>3.624376049244544</v>
      </c>
      <c r="O19" s="132">
        <v>751.5373000000001</v>
      </c>
      <c r="P19" s="138">
        <f t="shared" si="35"/>
        <v>4.156502958907141</v>
      </c>
      <c r="Q19" s="132">
        <v>1831.5091</v>
      </c>
      <c r="R19" s="139">
        <f t="shared" si="36"/>
        <v>3.8783438505844487</v>
      </c>
      <c r="S19" s="132">
        <v>3296.5719</v>
      </c>
      <c r="T19" s="134">
        <f t="shared" si="25"/>
        <v>3.9194044632560128</v>
      </c>
      <c r="U19" s="135">
        <f t="shared" si="13"/>
        <v>12.724618096085079</v>
      </c>
      <c r="W19">
        <v>1590.5</v>
      </c>
      <c r="X19" s="149">
        <v>1209.1811</v>
      </c>
      <c r="Y19" s="18" t="s">
        <v>16</v>
      </c>
      <c r="Z19" s="152">
        <f t="shared" si="0"/>
        <v>2124.165</v>
      </c>
      <c r="AA19" s="119">
        <v>914.9839000000001</v>
      </c>
      <c r="AB19" s="146">
        <f t="shared" si="1"/>
        <v>1.3355328513046212</v>
      </c>
      <c r="AC19" s="146">
        <f t="shared" si="2"/>
        <v>0.575280666457089</v>
      </c>
      <c r="AD19" s="14">
        <v>22689.414699999998</v>
      </c>
      <c r="AE19" s="14">
        <v>12322.493999999999</v>
      </c>
      <c r="AF19" s="147">
        <v>2402.2</v>
      </c>
      <c r="AG19" s="29">
        <f t="shared" si="3"/>
        <v>9.445264632420281</v>
      </c>
      <c r="AH19" s="29">
        <f t="shared" si="4"/>
        <v>5.129670302222962</v>
      </c>
      <c r="AI19" s="153">
        <f t="shared" si="5"/>
        <v>7.0722817661831625</v>
      </c>
      <c r="AJ19" s="153">
        <f t="shared" si="5"/>
        <v>8.916813307518986</v>
      </c>
      <c r="AM19">
        <v>2430</v>
      </c>
      <c r="AN19" s="149">
        <v>2226.7257</v>
      </c>
      <c r="AP19" s="18" t="s">
        <v>15</v>
      </c>
      <c r="AQ19" s="159">
        <f t="shared" si="6"/>
        <v>2507.4761</v>
      </c>
      <c r="AR19" s="167">
        <f t="shared" si="26"/>
        <v>2.8307794172433645</v>
      </c>
      <c r="AS19" s="119">
        <v>280.7504</v>
      </c>
      <c r="AT19" s="118">
        <f t="shared" si="27"/>
        <v>1.8977315127754495</v>
      </c>
      <c r="AU19" s="162">
        <f t="shared" si="7"/>
        <v>1.0318831687242798</v>
      </c>
      <c r="AV19" s="162">
        <f t="shared" si="8"/>
        <v>0.11553514403292181</v>
      </c>
      <c r="AW19" s="14">
        <v>6066.0351</v>
      </c>
      <c r="AX19" s="117">
        <f t="shared" si="28"/>
        <v>1.6521503159385553</v>
      </c>
      <c r="AY19" s="14">
        <v>2688.3167000000003</v>
      </c>
      <c r="AZ19" s="164">
        <v>1219.6</v>
      </c>
      <c r="BA19" s="172">
        <f t="shared" si="29"/>
        <v>2.074046382804725</v>
      </c>
      <c r="BB19" s="166">
        <f t="shared" si="14"/>
        <v>4.973790669071827</v>
      </c>
      <c r="BC19" s="166">
        <f t="shared" si="15"/>
        <v>2.2042609872089214</v>
      </c>
      <c r="BD19" s="166">
        <f t="shared" si="16"/>
        <v>4.820110279752832</v>
      </c>
      <c r="BE19" s="166">
        <f t="shared" si="16"/>
        <v>19.078705493982124</v>
      </c>
      <c r="BG19" s="18" t="s">
        <v>15</v>
      </c>
      <c r="BH19" s="159">
        <f t="shared" si="9"/>
        <v>299.8291054939821</v>
      </c>
      <c r="BI19" s="167">
        <f t="shared" si="30"/>
        <v>0.33848779676219204</v>
      </c>
      <c r="BJ19" s="119">
        <v>280.7504</v>
      </c>
      <c r="BK19" s="118">
        <f t="shared" si="31"/>
        <v>1.8977315127754495</v>
      </c>
      <c r="BL19" s="162">
        <f t="shared" si="10"/>
        <v>62.203785409938156</v>
      </c>
      <c r="BM19" s="162">
        <f t="shared" si="11"/>
        <v>58.24563831647364</v>
      </c>
      <c r="BN19" s="14">
        <v>6066.0351</v>
      </c>
      <c r="BO19" s="117">
        <f t="shared" si="32"/>
        <v>1.6521503159385553</v>
      </c>
      <c r="BP19" s="14">
        <v>2688.3167000000003</v>
      </c>
      <c r="BQ19" s="164">
        <v>1219.6</v>
      </c>
      <c r="BR19" s="172">
        <f t="shared" si="33"/>
        <v>2.074046382804725</v>
      </c>
      <c r="BS19" s="166">
        <f t="shared" si="17"/>
        <v>4.973790669071827</v>
      </c>
      <c r="BT19" s="166">
        <f t="shared" si="18"/>
        <v>2.2042609872089214</v>
      </c>
      <c r="BU19" s="166">
        <f t="shared" si="19"/>
        <v>0.07995961397354406</v>
      </c>
      <c r="BV19" s="166">
        <f t="shared" si="20"/>
        <v>0.037844224064164635</v>
      </c>
    </row>
    <row r="20" spans="1:74" ht="15.75">
      <c r="A20" s="18" t="s">
        <v>15</v>
      </c>
      <c r="B20" s="10">
        <v>196.7013</v>
      </c>
      <c r="C20" s="29">
        <f t="shared" si="21"/>
        <v>1.7434967204396385</v>
      </c>
      <c r="D20" s="13">
        <v>562.8976</v>
      </c>
      <c r="E20" s="11">
        <f t="shared" si="22"/>
        <v>2.046081930864018</v>
      </c>
      <c r="F20" s="13">
        <v>1370.9061</v>
      </c>
      <c r="G20" s="11">
        <f t="shared" si="23"/>
        <v>2.0522239188036107</v>
      </c>
      <c r="H20" s="14">
        <v>2362.2178000000004</v>
      </c>
      <c r="I20" s="15">
        <f t="shared" si="24"/>
        <v>2.106940846979914</v>
      </c>
      <c r="J20" s="29">
        <f t="shared" si="12"/>
        <v>12.009162115349518</v>
      </c>
      <c r="L20" s="140" t="s">
        <v>15</v>
      </c>
      <c r="M20" s="132">
        <v>112.2894</v>
      </c>
      <c r="N20" s="130">
        <f t="shared" si="34"/>
        <v>1.5709205372132065</v>
      </c>
      <c r="O20" s="132">
        <v>336.3329</v>
      </c>
      <c r="P20" s="138">
        <f t="shared" si="35"/>
        <v>1.8601454565566062</v>
      </c>
      <c r="Q20" s="132">
        <v>894.132</v>
      </c>
      <c r="R20" s="139">
        <f t="shared" si="36"/>
        <v>1.8933847196340843</v>
      </c>
      <c r="S20" s="132">
        <v>1650.47</v>
      </c>
      <c r="T20" s="134">
        <f t="shared" si="25"/>
        <v>1.9622989216373992</v>
      </c>
      <c r="U20" s="135">
        <f t="shared" si="13"/>
        <v>14.698359773941263</v>
      </c>
      <c r="W20">
        <v>1164.2</v>
      </c>
      <c r="X20" s="149">
        <v>3243.9034</v>
      </c>
      <c r="Y20" s="18" t="s">
        <v>17</v>
      </c>
      <c r="Z20" s="152">
        <f t="shared" si="0"/>
        <v>3535.9592000000002</v>
      </c>
      <c r="AA20" s="119">
        <v>292.0558</v>
      </c>
      <c r="AB20" s="146">
        <f t="shared" si="1"/>
        <v>3.037243772547672</v>
      </c>
      <c r="AC20" s="146">
        <f t="shared" si="2"/>
        <v>0.2508639409036248</v>
      </c>
      <c r="AD20" s="14">
        <v>6345.0978000000005</v>
      </c>
      <c r="AE20" s="14">
        <v>2436.0066</v>
      </c>
      <c r="AF20" s="147">
        <v>1554.9</v>
      </c>
      <c r="AG20" s="29">
        <f t="shared" si="3"/>
        <v>4.080711171136407</v>
      </c>
      <c r="AH20" s="29">
        <f t="shared" si="4"/>
        <v>1.5666644800308702</v>
      </c>
      <c r="AI20" s="153">
        <f t="shared" si="5"/>
        <v>1.3435573423576284</v>
      </c>
      <c r="AJ20" s="153">
        <f t="shared" si="5"/>
        <v>6.245076412288128</v>
      </c>
      <c r="AM20">
        <v>1590.5</v>
      </c>
      <c r="AN20" s="149">
        <v>1209.1811</v>
      </c>
      <c r="AP20" s="18" t="s">
        <v>16</v>
      </c>
      <c r="AQ20" s="159">
        <f t="shared" si="6"/>
        <v>2124.165</v>
      </c>
      <c r="AR20" s="167">
        <f t="shared" si="26"/>
        <v>2.398045812212827</v>
      </c>
      <c r="AS20" s="119">
        <v>914.9839000000001</v>
      </c>
      <c r="AT20" s="169">
        <f t="shared" si="27"/>
        <v>6.184831012572665</v>
      </c>
      <c r="AU20" s="162">
        <f t="shared" si="7"/>
        <v>1.3355328513046212</v>
      </c>
      <c r="AV20" s="170">
        <f t="shared" si="8"/>
        <v>0.575280666457089</v>
      </c>
      <c r="AW20" s="14">
        <v>22689.414699999998</v>
      </c>
      <c r="AX20" s="117">
        <f t="shared" si="28"/>
        <v>6.179707675128008</v>
      </c>
      <c r="AY20" s="14">
        <v>12322.493999999999</v>
      </c>
      <c r="AZ20" s="164">
        <v>2402.2</v>
      </c>
      <c r="BA20" s="168">
        <f t="shared" si="29"/>
        <v>9.50685018168913</v>
      </c>
      <c r="BB20" s="166">
        <f t="shared" si="14"/>
        <v>9.445264632420281</v>
      </c>
      <c r="BC20" s="171">
        <f t="shared" si="15"/>
        <v>5.129670302222962</v>
      </c>
      <c r="BD20" s="166">
        <f t="shared" si="16"/>
        <v>7.0722817661831625</v>
      </c>
      <c r="BE20" s="166">
        <f t="shared" si="16"/>
        <v>8.916813307518986</v>
      </c>
      <c r="BG20" s="18" t="s">
        <v>16</v>
      </c>
      <c r="BH20" s="159">
        <f t="shared" si="9"/>
        <v>923.900713307519</v>
      </c>
      <c r="BI20" s="167">
        <f t="shared" si="30"/>
        <v>1.0430245467972308</v>
      </c>
      <c r="BJ20" s="119">
        <v>914.9839000000001</v>
      </c>
      <c r="BK20" s="169">
        <f t="shared" si="31"/>
        <v>6.184831012572665</v>
      </c>
      <c r="BL20" s="162">
        <f t="shared" si="10"/>
        <v>130.6368642897183</v>
      </c>
      <c r="BM20" s="170">
        <f t="shared" si="11"/>
        <v>129.3760529133736</v>
      </c>
      <c r="BN20" s="14">
        <v>22689.414699999998</v>
      </c>
      <c r="BO20" s="117">
        <f t="shared" si="32"/>
        <v>6.179707675128008</v>
      </c>
      <c r="BP20" s="14">
        <v>12322.493999999999</v>
      </c>
      <c r="BQ20" s="164">
        <v>2402.2</v>
      </c>
      <c r="BR20" s="168">
        <f t="shared" si="33"/>
        <v>9.50685018168913</v>
      </c>
      <c r="BS20" s="166">
        <f t="shared" si="17"/>
        <v>9.445264632420281</v>
      </c>
      <c r="BT20" s="171">
        <f t="shared" si="18"/>
        <v>5.129670302222962</v>
      </c>
      <c r="BU20" s="166">
        <f t="shared" si="19"/>
        <v>0.07230167903810951</v>
      </c>
      <c r="BV20" s="166">
        <f t="shared" si="20"/>
        <v>0.03964930284012945</v>
      </c>
    </row>
    <row r="21" spans="1:74" ht="15.75">
      <c r="A21" s="18" t="s">
        <v>16</v>
      </c>
      <c r="B21" s="23">
        <v>719.5680000000001</v>
      </c>
      <c r="C21" s="29">
        <f t="shared" si="21"/>
        <v>6.378018081900374</v>
      </c>
      <c r="D21" s="13">
        <v>1970.7042</v>
      </c>
      <c r="E21" s="11">
        <f t="shared" si="22"/>
        <v>7.163331758205809</v>
      </c>
      <c r="F21" s="13">
        <v>6474.661499999999</v>
      </c>
      <c r="G21" s="11">
        <f t="shared" si="23"/>
        <v>9.692461939192526</v>
      </c>
      <c r="H21" s="14">
        <v>11554.447499999998</v>
      </c>
      <c r="I21" s="15">
        <f t="shared" si="24"/>
        <v>10.305797120839129</v>
      </c>
      <c r="J21" s="29">
        <f t="shared" si="12"/>
        <v>16.05747823694216</v>
      </c>
      <c r="L21" s="140" t="s">
        <v>16</v>
      </c>
      <c r="M21" s="132">
        <v>560.9834000000001</v>
      </c>
      <c r="N21" s="130">
        <f t="shared" si="34"/>
        <v>7.8481169557918316</v>
      </c>
      <c r="O21" s="132">
        <v>1726.7451999999998</v>
      </c>
      <c r="P21" s="138">
        <f t="shared" si="35"/>
        <v>9.55005364747525</v>
      </c>
      <c r="Q21" s="132">
        <v>5960.623</v>
      </c>
      <c r="R21" s="139">
        <f t="shared" si="36"/>
        <v>12.622020582754532</v>
      </c>
      <c r="S21" s="132">
        <v>10342.141099999999</v>
      </c>
      <c r="T21" s="134">
        <f t="shared" si="25"/>
        <v>12.296117062383335</v>
      </c>
      <c r="U21" s="135">
        <f t="shared" si="13"/>
        <v>18.43573464027634</v>
      </c>
      <c r="W21">
        <v>1261.7</v>
      </c>
      <c r="X21" s="149">
        <v>1599.114</v>
      </c>
      <c r="Y21" s="18" t="s">
        <v>18</v>
      </c>
      <c r="Z21" s="152">
        <f t="shared" si="0"/>
        <v>1785.2312</v>
      </c>
      <c r="AA21" s="119">
        <v>186.1172</v>
      </c>
      <c r="AB21" s="146">
        <f t="shared" si="1"/>
        <v>1.4149411111991756</v>
      </c>
      <c r="AC21" s="146">
        <f t="shared" si="2"/>
        <v>0.14751303796465087</v>
      </c>
      <c r="AD21" s="14">
        <v>3325.5609</v>
      </c>
      <c r="AE21" s="14">
        <v>1662.7127999999998</v>
      </c>
      <c r="AF21" s="147">
        <v>1156.5</v>
      </c>
      <c r="AG21" s="29">
        <f t="shared" si="3"/>
        <v>2.8755390402075225</v>
      </c>
      <c r="AH21" s="29">
        <f t="shared" si="4"/>
        <v>1.4377110246433202</v>
      </c>
      <c r="AI21" s="153">
        <f t="shared" si="5"/>
        <v>2.0322676452382367</v>
      </c>
      <c r="AJ21" s="153">
        <f t="shared" si="5"/>
        <v>9.746331880086725</v>
      </c>
      <c r="AM21">
        <v>1164.2</v>
      </c>
      <c r="AN21" s="149">
        <v>3243.9034</v>
      </c>
      <c r="AP21" s="18" t="s">
        <v>17</v>
      </c>
      <c r="AQ21" s="159">
        <f t="shared" si="6"/>
        <v>3535.9592000000002</v>
      </c>
      <c r="AR21" s="167">
        <f t="shared" si="26"/>
        <v>3.991870759435081</v>
      </c>
      <c r="AS21" s="119">
        <v>292.0558</v>
      </c>
      <c r="AT21" s="118">
        <f t="shared" si="27"/>
        <v>1.9741503312153574</v>
      </c>
      <c r="AU21" s="162">
        <f t="shared" si="7"/>
        <v>3.037243772547672</v>
      </c>
      <c r="AV21" s="162">
        <f t="shared" si="8"/>
        <v>0.2508639409036248</v>
      </c>
      <c r="AW21" s="14">
        <v>6345.0978000000005</v>
      </c>
      <c r="AX21" s="117">
        <f t="shared" si="28"/>
        <v>1.728156062751934</v>
      </c>
      <c r="AY21" s="14">
        <v>2436.0066</v>
      </c>
      <c r="AZ21" s="164">
        <v>1554.9</v>
      </c>
      <c r="BA21" s="172">
        <f t="shared" si="29"/>
        <v>1.879388197535817</v>
      </c>
      <c r="BB21" s="166">
        <f t="shared" si="14"/>
        <v>4.080711171136407</v>
      </c>
      <c r="BC21" s="166">
        <f t="shared" si="15"/>
        <v>1.5666644800308702</v>
      </c>
      <c r="BD21" s="166">
        <f t="shared" si="16"/>
        <v>1.3435573423576284</v>
      </c>
      <c r="BE21" s="166">
        <f t="shared" si="16"/>
        <v>6.245076412288128</v>
      </c>
      <c r="BG21" s="18" t="s">
        <v>17</v>
      </c>
      <c r="BH21" s="159">
        <f t="shared" si="9"/>
        <v>298.3008764122881</v>
      </c>
      <c r="BI21" s="167">
        <f t="shared" si="30"/>
        <v>0.33676252431421455</v>
      </c>
      <c r="BJ21" s="119">
        <v>292.0558</v>
      </c>
      <c r="BK21" s="118">
        <f t="shared" si="31"/>
        <v>1.9741503312153574</v>
      </c>
      <c r="BL21" s="162">
        <f t="shared" si="10"/>
        <v>222.02318204658087</v>
      </c>
      <c r="BM21" s="162">
        <f t="shared" si="11"/>
        <v>217.3750168991749</v>
      </c>
      <c r="BN21" s="14">
        <v>6345.0978000000005</v>
      </c>
      <c r="BO21" s="117">
        <f t="shared" si="32"/>
        <v>1.728156062751934</v>
      </c>
      <c r="BP21" s="14">
        <v>2436.0066</v>
      </c>
      <c r="BQ21" s="164">
        <v>1554.9</v>
      </c>
      <c r="BR21" s="172">
        <f t="shared" si="33"/>
        <v>1.879388197535817</v>
      </c>
      <c r="BS21" s="166">
        <f t="shared" si="17"/>
        <v>4.080711171136407</v>
      </c>
      <c r="BT21" s="166">
        <f t="shared" si="18"/>
        <v>1.5666644800308702</v>
      </c>
      <c r="BU21" s="166">
        <f t="shared" si="19"/>
        <v>0.018379662580821254</v>
      </c>
      <c r="BV21" s="166">
        <f t="shared" si="20"/>
        <v>0.007207196587625967</v>
      </c>
    </row>
    <row r="22" spans="1:74" ht="15.75">
      <c r="A22" s="18" t="s">
        <v>17</v>
      </c>
      <c r="B22" s="10">
        <v>206.35199999999998</v>
      </c>
      <c r="C22" s="29">
        <f t="shared" si="21"/>
        <v>1.8290374047154758</v>
      </c>
      <c r="D22" s="13">
        <v>546.0866</v>
      </c>
      <c r="E22" s="11">
        <f t="shared" si="22"/>
        <v>1.9849754643597106</v>
      </c>
      <c r="F22" s="13">
        <v>1302.9811</v>
      </c>
      <c r="G22" s="11">
        <f t="shared" si="23"/>
        <v>1.9505413092618373</v>
      </c>
      <c r="H22" s="14">
        <v>2101.8121</v>
      </c>
      <c r="I22" s="15">
        <f t="shared" si="24"/>
        <v>1.8746763173855652</v>
      </c>
      <c r="J22" s="29">
        <f t="shared" si="12"/>
        <v>10.185566895402033</v>
      </c>
      <c r="L22" s="140" t="s">
        <v>17</v>
      </c>
      <c r="M22" s="132">
        <v>85.8866</v>
      </c>
      <c r="N22" s="130">
        <f t="shared" si="34"/>
        <v>1.201547285954113</v>
      </c>
      <c r="O22" s="132">
        <v>217.1745</v>
      </c>
      <c r="P22" s="138">
        <f t="shared" si="35"/>
        <v>1.2011199601791935</v>
      </c>
      <c r="Q22" s="132">
        <v>577.8876</v>
      </c>
      <c r="R22" s="139">
        <f t="shared" si="36"/>
        <v>1.2237159071658479</v>
      </c>
      <c r="S22" s="132">
        <v>1126.4116999999999</v>
      </c>
      <c r="T22" s="134">
        <f t="shared" si="25"/>
        <v>1.3392285011116527</v>
      </c>
      <c r="U22" s="135">
        <f t="shared" si="13"/>
        <v>13.115104102386168</v>
      </c>
      <c r="W22">
        <v>1126.6</v>
      </c>
      <c r="X22" s="149">
        <v>670.4196</v>
      </c>
      <c r="Y22" s="18" t="s">
        <v>19</v>
      </c>
      <c r="Z22" s="152">
        <f t="shared" si="0"/>
        <v>814.0247999999999</v>
      </c>
      <c r="AA22" s="119">
        <v>143.60520000000002</v>
      </c>
      <c r="AB22" s="146">
        <f t="shared" si="1"/>
        <v>0.7225499733712054</v>
      </c>
      <c r="AC22" s="146">
        <f t="shared" si="2"/>
        <v>0.12746777915853014</v>
      </c>
      <c r="AD22" s="14">
        <v>3108.6068999999998</v>
      </c>
      <c r="AE22" s="14">
        <v>1297.1813</v>
      </c>
      <c r="AF22" s="147">
        <v>1226.3</v>
      </c>
      <c r="AG22" s="29">
        <f t="shared" si="3"/>
        <v>2.5349481366712876</v>
      </c>
      <c r="AH22" s="29">
        <f t="shared" si="4"/>
        <v>1.0578009459349262</v>
      </c>
      <c r="AI22" s="153">
        <f t="shared" si="5"/>
        <v>3.5083360737582843</v>
      </c>
      <c r="AJ22" s="153">
        <f t="shared" si="5"/>
        <v>8.298575160859686</v>
      </c>
      <c r="AM22">
        <v>1261.7</v>
      </c>
      <c r="AN22" s="149">
        <v>1599.114</v>
      </c>
      <c r="AP22" s="18" t="s">
        <v>18</v>
      </c>
      <c r="AQ22" s="159">
        <f t="shared" si="6"/>
        <v>1785.2312</v>
      </c>
      <c r="AR22" s="167">
        <f t="shared" si="26"/>
        <v>2.0154113277413384</v>
      </c>
      <c r="AS22" s="119">
        <v>186.1172</v>
      </c>
      <c r="AT22" s="118">
        <f t="shared" si="27"/>
        <v>1.2580586724347709</v>
      </c>
      <c r="AU22" s="162">
        <f t="shared" si="7"/>
        <v>1.4149411111991756</v>
      </c>
      <c r="AV22" s="162">
        <f t="shared" si="8"/>
        <v>0.14751303796465087</v>
      </c>
      <c r="AW22" s="14">
        <v>3325.5609</v>
      </c>
      <c r="AX22" s="117">
        <f t="shared" si="28"/>
        <v>0.9057525057195772</v>
      </c>
      <c r="AY22" s="14">
        <v>1662.7127999999998</v>
      </c>
      <c r="AZ22" s="164">
        <v>1156.5</v>
      </c>
      <c r="BA22" s="172">
        <f t="shared" si="29"/>
        <v>1.2827891403133846</v>
      </c>
      <c r="BB22" s="166">
        <f t="shared" si="14"/>
        <v>2.8755390402075225</v>
      </c>
      <c r="BC22" s="166">
        <f t="shared" si="15"/>
        <v>1.4377110246433202</v>
      </c>
      <c r="BD22" s="166">
        <f t="shared" si="16"/>
        <v>2.0322676452382367</v>
      </c>
      <c r="BE22" s="166">
        <f t="shared" si="16"/>
        <v>9.746331880086725</v>
      </c>
      <c r="BG22" s="18" t="s">
        <v>18</v>
      </c>
      <c r="BH22" s="159">
        <f t="shared" si="9"/>
        <v>195.86353188008673</v>
      </c>
      <c r="BI22" s="167">
        <f t="shared" si="30"/>
        <v>0.2211173437045877</v>
      </c>
      <c r="BJ22" s="119">
        <v>186.1172</v>
      </c>
      <c r="BK22" s="118">
        <f t="shared" si="31"/>
        <v>1.2580586724347709</v>
      </c>
      <c r="BL22" s="162">
        <f t="shared" si="10"/>
        <v>96.3768391131997</v>
      </c>
      <c r="BM22" s="162">
        <f t="shared" si="11"/>
        <v>91.58104762238737</v>
      </c>
      <c r="BN22" s="14">
        <v>3325.5609</v>
      </c>
      <c r="BO22" s="117">
        <f t="shared" si="32"/>
        <v>0.9057525057195772</v>
      </c>
      <c r="BP22" s="14">
        <v>1662.7127999999998</v>
      </c>
      <c r="BQ22" s="164">
        <v>1156.5</v>
      </c>
      <c r="BR22" s="172">
        <f t="shared" si="33"/>
        <v>1.2827891403133846</v>
      </c>
      <c r="BS22" s="166">
        <f t="shared" si="17"/>
        <v>2.8755390402075225</v>
      </c>
      <c r="BT22" s="166">
        <f t="shared" si="18"/>
        <v>1.4377110246433202</v>
      </c>
      <c r="BU22" s="166">
        <f t="shared" si="19"/>
        <v>0.02983641159708558</v>
      </c>
      <c r="BV22" s="166">
        <f t="shared" si="20"/>
        <v>0.01569878333966411</v>
      </c>
    </row>
    <row r="23" spans="1:74" ht="15.75">
      <c r="A23" s="18" t="s">
        <v>18</v>
      </c>
      <c r="B23" s="10">
        <v>135.2206</v>
      </c>
      <c r="C23" s="29">
        <f t="shared" si="21"/>
        <v>1.1985516752348875</v>
      </c>
      <c r="D23" s="13">
        <v>402.7895</v>
      </c>
      <c r="E23" s="11">
        <f t="shared" si="22"/>
        <v>1.4641034495292793</v>
      </c>
      <c r="F23" s="13">
        <v>930.9155000000001</v>
      </c>
      <c r="G23" s="11">
        <f t="shared" si="23"/>
        <v>1.3935652160895797</v>
      </c>
      <c r="H23" s="14">
        <v>1508.0556</v>
      </c>
      <c r="I23" s="15">
        <f t="shared" si="24"/>
        <v>1.3450850904420422</v>
      </c>
      <c r="J23" s="29">
        <f t="shared" si="12"/>
        <v>11.152558116145025</v>
      </c>
      <c r="L23" s="140" t="s">
        <v>18</v>
      </c>
      <c r="M23" s="132">
        <v>67.07560000000001</v>
      </c>
      <c r="N23" s="130">
        <f t="shared" si="34"/>
        <v>0.9383827644096251</v>
      </c>
      <c r="O23" s="132">
        <v>252.8759</v>
      </c>
      <c r="P23" s="138">
        <f t="shared" si="35"/>
        <v>1.398572534704939</v>
      </c>
      <c r="Q23" s="132">
        <v>631.4329</v>
      </c>
      <c r="R23" s="139">
        <f t="shared" si="36"/>
        <v>1.3371016855836015</v>
      </c>
      <c r="S23" s="132">
        <v>1084.8778</v>
      </c>
      <c r="T23" s="134">
        <f t="shared" si="25"/>
        <v>1.2898474598437741</v>
      </c>
      <c r="U23" s="135">
        <f t="shared" si="13"/>
        <v>16.173955954177075</v>
      </c>
      <c r="W23">
        <v>2866.7</v>
      </c>
      <c r="X23" s="149">
        <v>703.7006</v>
      </c>
      <c r="Y23" s="18" t="s">
        <v>20</v>
      </c>
      <c r="Z23" s="152">
        <f t="shared" si="0"/>
        <v>847.2871</v>
      </c>
      <c r="AA23" s="119">
        <v>143.5865</v>
      </c>
      <c r="AB23" s="146">
        <f t="shared" si="1"/>
        <v>0.2955618306763875</v>
      </c>
      <c r="AC23" s="146">
        <f t="shared" si="2"/>
        <v>0.05008773153800537</v>
      </c>
      <c r="AD23" s="14">
        <v>2815.9103</v>
      </c>
      <c r="AE23" s="14">
        <v>1515.2206</v>
      </c>
      <c r="AF23" s="147">
        <v>1112.2</v>
      </c>
      <c r="AG23" s="29">
        <f t="shared" si="3"/>
        <v>2.531838068692681</v>
      </c>
      <c r="AH23" s="29">
        <f t="shared" si="4"/>
        <v>1.3623634238446323</v>
      </c>
      <c r="AI23" s="153">
        <f t="shared" si="5"/>
        <v>8.566187531382582</v>
      </c>
      <c r="AJ23" s="153">
        <f t="shared" si="5"/>
        <v>27.19954332151983</v>
      </c>
      <c r="AM23">
        <v>1126.6</v>
      </c>
      <c r="AN23" s="149">
        <v>670.4196</v>
      </c>
      <c r="AP23" s="18" t="s">
        <v>19</v>
      </c>
      <c r="AQ23" s="159">
        <f t="shared" si="6"/>
        <v>814.0247999999999</v>
      </c>
      <c r="AR23" s="167">
        <f t="shared" si="26"/>
        <v>0.9189816999514556</v>
      </c>
      <c r="AS23" s="119">
        <v>143.60520000000002</v>
      </c>
      <c r="AT23" s="118">
        <f t="shared" si="27"/>
        <v>0.9706989319994594</v>
      </c>
      <c r="AU23" s="162">
        <f t="shared" si="7"/>
        <v>0.7225499733712054</v>
      </c>
      <c r="AV23" s="162">
        <f t="shared" si="8"/>
        <v>0.12746777915853014</v>
      </c>
      <c r="AW23" s="14">
        <v>3108.6068999999998</v>
      </c>
      <c r="AX23" s="117">
        <f t="shared" si="28"/>
        <v>0.8466627355921124</v>
      </c>
      <c r="AY23" s="14">
        <v>1297.1813</v>
      </c>
      <c r="AZ23" s="164">
        <v>1226.3</v>
      </c>
      <c r="BA23" s="172">
        <f t="shared" si="29"/>
        <v>1.0007802217301742</v>
      </c>
      <c r="BB23" s="166">
        <f t="shared" si="14"/>
        <v>2.5349481366712876</v>
      </c>
      <c r="BC23" s="166">
        <f t="shared" si="15"/>
        <v>1.0578009459349262</v>
      </c>
      <c r="BD23" s="166">
        <f t="shared" si="16"/>
        <v>3.5083360737582843</v>
      </c>
      <c r="BE23" s="166">
        <f t="shared" si="16"/>
        <v>8.298575160859686</v>
      </c>
      <c r="BG23" s="18" t="s">
        <v>19</v>
      </c>
      <c r="BH23" s="159">
        <f t="shared" si="9"/>
        <v>151.9037751608597</v>
      </c>
      <c r="BI23" s="167">
        <f t="shared" si="30"/>
        <v>0.17148960268332192</v>
      </c>
      <c r="BJ23" s="119">
        <v>143.60520000000002</v>
      </c>
      <c r="BK23" s="118">
        <f t="shared" si="31"/>
        <v>0.9706989319994594</v>
      </c>
      <c r="BL23" s="162">
        <f t="shared" si="10"/>
        <v>43.297954348522175</v>
      </c>
      <c r="BM23" s="162">
        <f t="shared" si="11"/>
        <v>40.93256660162657</v>
      </c>
      <c r="BN23" s="14">
        <v>3108.6068999999998</v>
      </c>
      <c r="BO23" s="117">
        <f t="shared" si="32"/>
        <v>0.8466627355921124</v>
      </c>
      <c r="BP23" s="14">
        <v>1297.1813</v>
      </c>
      <c r="BQ23" s="164">
        <v>1226.3</v>
      </c>
      <c r="BR23" s="172">
        <f t="shared" si="33"/>
        <v>1.0007802217301742</v>
      </c>
      <c r="BS23" s="166">
        <f t="shared" si="17"/>
        <v>2.5349481366712876</v>
      </c>
      <c r="BT23" s="166">
        <f t="shared" si="18"/>
        <v>1.0578009459349262</v>
      </c>
      <c r="BU23" s="166">
        <f t="shared" si="19"/>
        <v>0.0585466028317758</v>
      </c>
      <c r="BV23" s="166">
        <f t="shared" si="20"/>
        <v>0.025842526715461122</v>
      </c>
    </row>
    <row r="24" spans="1:74" ht="15.75">
      <c r="A24" s="18" t="s">
        <v>19</v>
      </c>
      <c r="B24" s="10">
        <v>101.31370000000001</v>
      </c>
      <c r="C24" s="29">
        <f t="shared" si="21"/>
        <v>0.8980118773267152</v>
      </c>
      <c r="D24" s="13">
        <v>256.9219</v>
      </c>
      <c r="E24" s="11">
        <f t="shared" si="22"/>
        <v>0.9338878993857002</v>
      </c>
      <c r="F24" s="13">
        <v>689.6234999999999</v>
      </c>
      <c r="G24" s="11">
        <f t="shared" si="23"/>
        <v>1.0323550545650513</v>
      </c>
      <c r="H24" s="14">
        <v>1137.2398</v>
      </c>
      <c r="I24" s="15">
        <f t="shared" si="24"/>
        <v>1.014342109957544</v>
      </c>
      <c r="J24" s="29">
        <f t="shared" si="12"/>
        <v>11.224936015563541</v>
      </c>
      <c r="L24" s="140" t="s">
        <v>19</v>
      </c>
      <c r="M24" s="132">
        <v>39.6654</v>
      </c>
      <c r="N24" s="130">
        <f t="shared" si="34"/>
        <v>0.5549160604364857</v>
      </c>
      <c r="O24" s="132">
        <v>100.88</v>
      </c>
      <c r="P24" s="138">
        <f t="shared" si="35"/>
        <v>0.5579337426027321</v>
      </c>
      <c r="Q24" s="132">
        <v>346.1828</v>
      </c>
      <c r="R24" s="139">
        <f t="shared" si="36"/>
        <v>0.7330653904794172</v>
      </c>
      <c r="S24" s="132">
        <v>659.317</v>
      </c>
      <c r="T24" s="134">
        <f t="shared" si="25"/>
        <v>0.7838840076567312</v>
      </c>
      <c r="U24" s="135">
        <f t="shared" si="13"/>
        <v>16.621967760315037</v>
      </c>
      <c r="W24">
        <v>1149.8</v>
      </c>
      <c r="X24" s="149">
        <v>441.8841</v>
      </c>
      <c r="Y24" s="18" t="s">
        <v>21</v>
      </c>
      <c r="Z24" s="152">
        <f t="shared" si="0"/>
        <v>1247.2997</v>
      </c>
      <c r="AA24" s="119">
        <v>805.4156</v>
      </c>
      <c r="AB24" s="146">
        <f t="shared" si="1"/>
        <v>1.084797095146982</v>
      </c>
      <c r="AC24" s="146">
        <f t="shared" si="2"/>
        <v>0.7004832144720822</v>
      </c>
      <c r="AD24" s="14">
        <v>16912.8998</v>
      </c>
      <c r="AE24" s="14">
        <v>6887.9696</v>
      </c>
      <c r="AF24" s="147">
        <v>2829</v>
      </c>
      <c r="AG24" s="29">
        <f t="shared" si="3"/>
        <v>5.978402191587133</v>
      </c>
      <c r="AH24" s="29">
        <f t="shared" si="4"/>
        <v>2.4347718628490633</v>
      </c>
      <c r="AI24" s="153">
        <f t="shared" si="5"/>
        <v>5.511078724613568</v>
      </c>
      <c r="AJ24" s="153">
        <f t="shared" si="5"/>
        <v>3.475846119573364</v>
      </c>
      <c r="AM24">
        <v>2866.7</v>
      </c>
      <c r="AN24" s="149">
        <v>703.7006</v>
      </c>
      <c r="AP24" s="18" t="s">
        <v>20</v>
      </c>
      <c r="AQ24" s="159">
        <f t="shared" si="6"/>
        <v>847.2871</v>
      </c>
      <c r="AR24" s="167">
        <f t="shared" si="26"/>
        <v>0.9565326996240644</v>
      </c>
      <c r="AS24" s="119">
        <v>143.5865</v>
      </c>
      <c r="AT24" s="118">
        <f t="shared" si="27"/>
        <v>0.9705725294038123</v>
      </c>
      <c r="AU24" s="162">
        <f t="shared" si="7"/>
        <v>0.2955618306763875</v>
      </c>
      <c r="AV24" s="162">
        <f t="shared" si="8"/>
        <v>0.05008773153800537</v>
      </c>
      <c r="AW24" s="14">
        <v>2815.9103</v>
      </c>
      <c r="AX24" s="117">
        <f t="shared" si="28"/>
        <v>0.7669436485455933</v>
      </c>
      <c r="AY24" s="14">
        <v>1515.2206</v>
      </c>
      <c r="AZ24" s="164">
        <v>1112.2</v>
      </c>
      <c r="BA24" s="172">
        <f t="shared" si="29"/>
        <v>1.1689983566970383</v>
      </c>
      <c r="BB24" s="166">
        <f t="shared" si="14"/>
        <v>2.531838068692681</v>
      </c>
      <c r="BC24" s="166">
        <f t="shared" si="15"/>
        <v>1.3623634238446323</v>
      </c>
      <c r="BD24" s="166">
        <f t="shared" si="16"/>
        <v>8.566187531382582</v>
      </c>
      <c r="BE24" s="166">
        <f t="shared" si="16"/>
        <v>27.19954332151983</v>
      </c>
      <c r="BG24" s="18" t="s">
        <v>20</v>
      </c>
      <c r="BH24" s="159">
        <f t="shared" si="9"/>
        <v>170.78604332151983</v>
      </c>
      <c r="BI24" s="167">
        <f t="shared" si="30"/>
        <v>0.19280647029377146</v>
      </c>
      <c r="BJ24" s="119">
        <v>143.5865</v>
      </c>
      <c r="BK24" s="118">
        <f t="shared" si="31"/>
        <v>0.9705725294038123</v>
      </c>
      <c r="BL24" s="162">
        <f t="shared" si="10"/>
        <v>19.937229099390844</v>
      </c>
      <c r="BM24" s="162">
        <f t="shared" si="11"/>
        <v>16.76200754115701</v>
      </c>
      <c r="BN24" s="14">
        <v>2815.9103</v>
      </c>
      <c r="BO24" s="117">
        <f t="shared" si="32"/>
        <v>0.7669436485455933</v>
      </c>
      <c r="BP24" s="14">
        <v>1515.2206</v>
      </c>
      <c r="BQ24" s="164">
        <v>1112.2</v>
      </c>
      <c r="BR24" s="172">
        <f t="shared" si="33"/>
        <v>1.1689983566970383</v>
      </c>
      <c r="BS24" s="166">
        <f t="shared" si="17"/>
        <v>2.531838068692681</v>
      </c>
      <c r="BT24" s="166">
        <f t="shared" si="18"/>
        <v>1.3623634238446323</v>
      </c>
      <c r="BU24" s="166">
        <f t="shared" si="19"/>
        <v>0.126990468739211</v>
      </c>
      <c r="BV24" s="166">
        <f t="shared" si="20"/>
        <v>0.08127686498765255</v>
      </c>
    </row>
    <row r="25" spans="1:74" ht="15.75">
      <c r="A25" s="18" t="s">
        <v>20</v>
      </c>
      <c r="B25" s="10">
        <v>108.906</v>
      </c>
      <c r="C25" s="29">
        <f t="shared" si="21"/>
        <v>0.9653075695798617</v>
      </c>
      <c r="D25" s="13">
        <v>330.5881</v>
      </c>
      <c r="E25" s="11">
        <f t="shared" si="22"/>
        <v>1.2016578823016246</v>
      </c>
      <c r="F25" s="13">
        <v>810.6662000000001</v>
      </c>
      <c r="G25" s="11">
        <f t="shared" si="23"/>
        <v>1.213553988712744</v>
      </c>
      <c r="H25" s="14">
        <v>1386.715</v>
      </c>
      <c r="I25" s="15">
        <f t="shared" si="24"/>
        <v>1.23685736201791</v>
      </c>
      <c r="J25" s="29">
        <f t="shared" si="12"/>
        <v>12.733136833599616</v>
      </c>
      <c r="L25" s="140" t="s">
        <v>20</v>
      </c>
      <c r="M25" s="132">
        <v>49.349</v>
      </c>
      <c r="N25" s="130">
        <f t="shared" si="34"/>
        <v>0.6903889199776161</v>
      </c>
      <c r="O25" s="132">
        <v>223.4209</v>
      </c>
      <c r="P25" s="138">
        <f t="shared" si="35"/>
        <v>1.2356667219733422</v>
      </c>
      <c r="Q25" s="132">
        <v>586.104</v>
      </c>
      <c r="R25" s="139">
        <f t="shared" si="36"/>
        <v>1.2411146874470609</v>
      </c>
      <c r="S25" s="132">
        <v>1082.6091000000001</v>
      </c>
      <c r="T25" s="134">
        <f t="shared" si="25"/>
        <v>1.287150126621408</v>
      </c>
      <c r="U25" s="135">
        <f t="shared" si="13"/>
        <v>21.937812316358997</v>
      </c>
      <c r="W25">
        <v>1401.1</v>
      </c>
      <c r="X25" s="149">
        <v>4296.8518</v>
      </c>
      <c r="Y25" s="18" t="s">
        <v>22</v>
      </c>
      <c r="Z25" s="152">
        <f t="shared" si="0"/>
        <v>4545.6776</v>
      </c>
      <c r="AA25" s="119">
        <v>248.82580000000002</v>
      </c>
      <c r="AB25" s="146">
        <f t="shared" si="1"/>
        <v>3.244363428734566</v>
      </c>
      <c r="AC25" s="146">
        <f t="shared" si="2"/>
        <v>0.1775931767896653</v>
      </c>
      <c r="AD25" s="14">
        <v>4298.846599999999</v>
      </c>
      <c r="AE25" s="14">
        <v>2107.9698</v>
      </c>
      <c r="AF25" s="147">
        <v>1126.5</v>
      </c>
      <c r="AG25" s="29">
        <f t="shared" si="3"/>
        <v>3.8161088326675534</v>
      </c>
      <c r="AH25" s="29">
        <f t="shared" si="4"/>
        <v>1.871255925432756</v>
      </c>
      <c r="AI25" s="153">
        <f t="shared" si="5"/>
        <v>1.1762272989730966</v>
      </c>
      <c r="AJ25" s="153">
        <f t="shared" si="5"/>
        <v>10.53675574286844</v>
      </c>
      <c r="AM25">
        <v>1149.8</v>
      </c>
      <c r="AN25" s="149">
        <v>441.8841</v>
      </c>
      <c r="AP25" s="18" t="s">
        <v>21</v>
      </c>
      <c r="AQ25" s="159">
        <f t="shared" si="6"/>
        <v>1247.2997</v>
      </c>
      <c r="AR25" s="167">
        <f t="shared" si="26"/>
        <v>1.4081212251210784</v>
      </c>
      <c r="AS25" s="119">
        <v>805.4156</v>
      </c>
      <c r="AT25" s="169">
        <f t="shared" si="27"/>
        <v>5.444204407192106</v>
      </c>
      <c r="AU25" s="162">
        <f t="shared" si="7"/>
        <v>1.084797095146982</v>
      </c>
      <c r="AV25" s="162">
        <f t="shared" si="8"/>
        <v>0.7004832144720822</v>
      </c>
      <c r="AW25" s="14">
        <v>16912.8998</v>
      </c>
      <c r="AX25" s="117">
        <f t="shared" si="28"/>
        <v>4.606411319315829</v>
      </c>
      <c r="AY25" s="14">
        <v>6887.9696</v>
      </c>
      <c r="AZ25" s="164">
        <v>2829</v>
      </c>
      <c r="BA25" s="168">
        <f t="shared" si="29"/>
        <v>5.314094293186851</v>
      </c>
      <c r="BB25" s="166">
        <f t="shared" si="14"/>
        <v>5.978402191587133</v>
      </c>
      <c r="BC25" s="166">
        <f t="shared" si="15"/>
        <v>2.4347718628490633</v>
      </c>
      <c r="BD25" s="166">
        <f t="shared" si="16"/>
        <v>5.511078724613568</v>
      </c>
      <c r="BE25" s="166">
        <f t="shared" si="16"/>
        <v>3.475846119573364</v>
      </c>
      <c r="BG25" s="18" t="s">
        <v>21</v>
      </c>
      <c r="BH25" s="159">
        <f t="shared" si="9"/>
        <v>808.8914461195734</v>
      </c>
      <c r="BI25" s="167">
        <f t="shared" si="30"/>
        <v>0.9131864732268071</v>
      </c>
      <c r="BJ25" s="119">
        <v>805.4156</v>
      </c>
      <c r="BK25" s="169">
        <f t="shared" si="31"/>
        <v>5.444204407192106</v>
      </c>
      <c r="BL25" s="162">
        <f t="shared" si="10"/>
        <v>146.77552010043047</v>
      </c>
      <c r="BM25" s="162">
        <f t="shared" si="11"/>
        <v>146.14481850946072</v>
      </c>
      <c r="BN25" s="14">
        <v>16912.8998</v>
      </c>
      <c r="BO25" s="117">
        <f t="shared" si="32"/>
        <v>4.606411319315829</v>
      </c>
      <c r="BP25" s="14">
        <v>6887.9696</v>
      </c>
      <c r="BQ25" s="164">
        <v>2829</v>
      </c>
      <c r="BR25" s="168">
        <f t="shared" si="33"/>
        <v>5.314094293186851</v>
      </c>
      <c r="BS25" s="166">
        <f t="shared" si="17"/>
        <v>5.978402191587133</v>
      </c>
      <c r="BT25" s="166">
        <f t="shared" si="18"/>
        <v>2.4347718628490633</v>
      </c>
      <c r="BU25" s="166">
        <f t="shared" si="19"/>
        <v>0.040731602841512254</v>
      </c>
      <c r="BV25" s="166">
        <f t="shared" si="20"/>
        <v>0.0166599944334766</v>
      </c>
    </row>
    <row r="26" spans="1:74" ht="15.75">
      <c r="A26" s="18" t="s">
        <v>21</v>
      </c>
      <c r="B26" s="10">
        <v>620.5064</v>
      </c>
      <c r="C26" s="29">
        <f t="shared" si="21"/>
        <v>5.499968090764049</v>
      </c>
      <c r="D26" s="13">
        <v>1604.8482</v>
      </c>
      <c r="E26" s="11">
        <f t="shared" si="22"/>
        <v>5.83347824506561</v>
      </c>
      <c r="F26" s="13">
        <v>3642.2312</v>
      </c>
      <c r="G26" s="11">
        <f t="shared" si="23"/>
        <v>5.452360294007575</v>
      </c>
      <c r="H26" s="14">
        <v>6094.939</v>
      </c>
      <c r="I26" s="15">
        <f t="shared" si="24"/>
        <v>5.4362793892040395</v>
      </c>
      <c r="J26" s="29">
        <f t="shared" si="12"/>
        <v>9.822523990082939</v>
      </c>
      <c r="L26" s="140" t="s">
        <v>21</v>
      </c>
      <c r="M26" s="132">
        <v>439.9322</v>
      </c>
      <c r="N26" s="130">
        <f t="shared" si="34"/>
        <v>6.154619473978736</v>
      </c>
      <c r="O26" s="132">
        <v>1159.1407</v>
      </c>
      <c r="P26" s="138">
        <f t="shared" si="35"/>
        <v>6.410821857198163</v>
      </c>
      <c r="Q26" s="132">
        <v>2792.6455</v>
      </c>
      <c r="R26" s="139">
        <f t="shared" si="36"/>
        <v>5.913614899203795</v>
      </c>
      <c r="S26" s="132">
        <v>4783.8072</v>
      </c>
      <c r="T26" s="134">
        <f t="shared" si="25"/>
        <v>5.687628196744701</v>
      </c>
      <c r="U26" s="135">
        <f t="shared" si="13"/>
        <v>10.873964670010515</v>
      </c>
      <c r="W26">
        <v>1372.5</v>
      </c>
      <c r="X26" s="149">
        <v>616.6081999999999</v>
      </c>
      <c r="Y26" s="18" t="s">
        <v>23</v>
      </c>
      <c r="Z26" s="152">
        <f t="shared" si="0"/>
        <v>829.334</v>
      </c>
      <c r="AA26" s="119">
        <v>212.72580000000002</v>
      </c>
      <c r="AB26" s="146">
        <f t="shared" si="1"/>
        <v>0.6042506375227686</v>
      </c>
      <c r="AC26" s="146">
        <f t="shared" si="2"/>
        <v>0.15499147540983607</v>
      </c>
      <c r="AD26" s="14">
        <v>3920.4102999999996</v>
      </c>
      <c r="AE26" s="14">
        <v>2196.5094999999997</v>
      </c>
      <c r="AF26" s="147">
        <v>1373.4</v>
      </c>
      <c r="AG26" s="29">
        <f t="shared" si="3"/>
        <v>2.8545291247997664</v>
      </c>
      <c r="AH26" s="29">
        <f t="shared" si="4"/>
        <v>1.5993224843454197</v>
      </c>
      <c r="AI26" s="153">
        <f t="shared" si="5"/>
        <v>4.724081279421415</v>
      </c>
      <c r="AJ26" s="153">
        <f t="shared" si="5"/>
        <v>10.318777081877649</v>
      </c>
      <c r="AM26">
        <v>1401.1</v>
      </c>
      <c r="AN26" s="149">
        <v>4296.8518</v>
      </c>
      <c r="AP26" s="18" t="s">
        <v>22</v>
      </c>
      <c r="AQ26" s="159">
        <f t="shared" si="6"/>
        <v>4545.6776</v>
      </c>
      <c r="AR26" s="167">
        <f t="shared" si="26"/>
        <v>5.131777960916244</v>
      </c>
      <c r="AS26" s="119">
        <v>248.82580000000002</v>
      </c>
      <c r="AT26" s="118">
        <f t="shared" si="27"/>
        <v>1.681937271866973</v>
      </c>
      <c r="AU26" s="162">
        <f t="shared" si="7"/>
        <v>3.244363428734566</v>
      </c>
      <c r="AV26" s="162">
        <f t="shared" si="8"/>
        <v>0.1775931767896653</v>
      </c>
      <c r="AW26" s="14">
        <v>4298.846599999999</v>
      </c>
      <c r="AX26" s="117">
        <f t="shared" si="28"/>
        <v>1.170837400588299</v>
      </c>
      <c r="AY26" s="14">
        <v>2107.9698</v>
      </c>
      <c r="AZ26" s="164">
        <v>1126.5</v>
      </c>
      <c r="BA26" s="172">
        <f t="shared" si="29"/>
        <v>1.6263065801553807</v>
      </c>
      <c r="BB26" s="166">
        <f t="shared" si="14"/>
        <v>3.8161088326675534</v>
      </c>
      <c r="BC26" s="166">
        <f t="shared" si="15"/>
        <v>1.871255925432756</v>
      </c>
      <c r="BD26" s="166">
        <f t="shared" si="16"/>
        <v>1.1762272989730966</v>
      </c>
      <c r="BE26" s="166">
        <f t="shared" si="16"/>
        <v>10.53675574286844</v>
      </c>
      <c r="BG26" s="18" t="s">
        <v>22</v>
      </c>
      <c r="BH26" s="159">
        <f t="shared" si="9"/>
        <v>259.36255574286844</v>
      </c>
      <c r="BI26" s="167">
        <f t="shared" si="30"/>
        <v>0.2928036619772953</v>
      </c>
      <c r="BJ26" s="119">
        <v>248.82580000000002</v>
      </c>
      <c r="BK26" s="118">
        <f t="shared" si="31"/>
        <v>1.681937271866973</v>
      </c>
      <c r="BL26" s="162">
        <f t="shared" si="10"/>
        <v>220.50377165136746</v>
      </c>
      <c r="BM26" s="162">
        <f t="shared" si="11"/>
        <v>211.5456767728797</v>
      </c>
      <c r="BN26" s="14">
        <v>4298.846599999999</v>
      </c>
      <c r="BO26" s="117">
        <f t="shared" si="32"/>
        <v>1.170837400588299</v>
      </c>
      <c r="BP26" s="14">
        <v>2107.9698</v>
      </c>
      <c r="BQ26" s="164">
        <v>1126.5</v>
      </c>
      <c r="BR26" s="172">
        <f t="shared" si="33"/>
        <v>1.6263065801553807</v>
      </c>
      <c r="BS26" s="166">
        <f t="shared" si="17"/>
        <v>3.8161088326675534</v>
      </c>
      <c r="BT26" s="166">
        <f t="shared" si="18"/>
        <v>1.871255925432756</v>
      </c>
      <c r="BU26" s="166">
        <f t="shared" si="19"/>
        <v>0.01730631999665339</v>
      </c>
      <c r="BV26" s="166">
        <f t="shared" si="20"/>
        <v>0.008845635391744638</v>
      </c>
    </row>
    <row r="27" spans="1:74" ht="15.75">
      <c r="A27" s="18" t="s">
        <v>22</v>
      </c>
      <c r="B27" s="10">
        <v>194.6121</v>
      </c>
      <c r="C27" s="29">
        <f t="shared" si="21"/>
        <v>1.7249787271760324</v>
      </c>
      <c r="D27" s="13">
        <v>488.8792</v>
      </c>
      <c r="E27" s="11">
        <f t="shared" si="22"/>
        <v>1.7770317327614409</v>
      </c>
      <c r="F27" s="13">
        <v>1161.6834</v>
      </c>
      <c r="G27" s="11">
        <f t="shared" si="23"/>
        <v>1.739020972739929</v>
      </c>
      <c r="H27" s="14">
        <v>1905.9669</v>
      </c>
      <c r="I27" s="15">
        <f t="shared" si="24"/>
        <v>1.6999954511398907</v>
      </c>
      <c r="J27" s="29">
        <f t="shared" si="12"/>
        <v>9.79367110267039</v>
      </c>
      <c r="L27" s="140" t="s">
        <v>22</v>
      </c>
      <c r="M27" s="132">
        <v>119.0721</v>
      </c>
      <c r="N27" s="130">
        <f t="shared" si="34"/>
        <v>1.6658100167879129</v>
      </c>
      <c r="O27" s="132">
        <v>319.1727</v>
      </c>
      <c r="P27" s="138">
        <f t="shared" si="35"/>
        <v>1.7652380952380955</v>
      </c>
      <c r="Q27" s="132">
        <v>792.3333</v>
      </c>
      <c r="R27" s="139">
        <f t="shared" si="36"/>
        <v>1.6778191173979333</v>
      </c>
      <c r="S27" s="132">
        <v>1363.3918999999999</v>
      </c>
      <c r="T27" s="134">
        <f t="shared" si="25"/>
        <v>1.6209821778882163</v>
      </c>
      <c r="U27" s="135">
        <f t="shared" si="13"/>
        <v>11.450137353754572</v>
      </c>
      <c r="W27">
        <v>914.6</v>
      </c>
      <c r="X27" s="149">
        <v>483.2447</v>
      </c>
      <c r="Y27" s="18" t="s">
        <v>24</v>
      </c>
      <c r="Z27" s="152">
        <f t="shared" si="0"/>
        <v>730.8606</v>
      </c>
      <c r="AA27" s="119">
        <v>247.61589999999998</v>
      </c>
      <c r="AB27" s="146">
        <f t="shared" si="1"/>
        <v>0.7991040892193308</v>
      </c>
      <c r="AC27" s="146">
        <f t="shared" si="2"/>
        <v>0.2707368248414607</v>
      </c>
      <c r="AD27" s="14">
        <v>4229.7067</v>
      </c>
      <c r="AE27" s="14">
        <v>2036.9184</v>
      </c>
      <c r="AF27" s="147">
        <v>1341.5</v>
      </c>
      <c r="AG27" s="29">
        <f t="shared" si="3"/>
        <v>3.1529680954155794</v>
      </c>
      <c r="AH27" s="29">
        <f t="shared" si="4"/>
        <v>1.5183886693999256</v>
      </c>
      <c r="AI27" s="153">
        <f t="shared" si="5"/>
        <v>3.9456287834740156</v>
      </c>
      <c r="AJ27" s="153">
        <f t="shared" si="5"/>
        <v>5.608356640398181</v>
      </c>
      <c r="AM27">
        <v>1372.5</v>
      </c>
      <c r="AN27" s="149">
        <v>616.6081999999999</v>
      </c>
      <c r="AP27" s="18" t="s">
        <v>23</v>
      </c>
      <c r="AQ27" s="159">
        <f t="shared" si="6"/>
        <v>829.334</v>
      </c>
      <c r="AR27" s="167">
        <f t="shared" si="26"/>
        <v>0.9362648031700515</v>
      </c>
      <c r="AS27" s="119">
        <v>212.72580000000002</v>
      </c>
      <c r="AT27" s="118">
        <f t="shared" si="27"/>
        <v>1.4379194267946467</v>
      </c>
      <c r="AU27" s="162">
        <f t="shared" si="7"/>
        <v>0.6042506375227686</v>
      </c>
      <c r="AV27" s="162">
        <f t="shared" si="8"/>
        <v>0.15499147540983607</v>
      </c>
      <c r="AW27" s="14">
        <v>3920.4102999999996</v>
      </c>
      <c r="AX27" s="117">
        <f t="shared" si="28"/>
        <v>1.0677661782329229</v>
      </c>
      <c r="AY27" s="14">
        <v>2196.5094999999997</v>
      </c>
      <c r="AZ27" s="164">
        <v>1373.4</v>
      </c>
      <c r="BA27" s="172">
        <f t="shared" si="29"/>
        <v>1.6946152896610782</v>
      </c>
      <c r="BB27" s="166">
        <f t="shared" si="14"/>
        <v>2.8545291247997664</v>
      </c>
      <c r="BC27" s="166">
        <f t="shared" si="15"/>
        <v>1.5993224843454197</v>
      </c>
      <c r="BD27" s="166">
        <f t="shared" si="16"/>
        <v>4.724081279421415</v>
      </c>
      <c r="BE27" s="166">
        <f t="shared" si="16"/>
        <v>10.318777081877649</v>
      </c>
      <c r="BG27" s="18" t="s">
        <v>23</v>
      </c>
      <c r="BH27" s="159">
        <f t="shared" si="9"/>
        <v>223.04457708187766</v>
      </c>
      <c r="BI27" s="167">
        <f t="shared" si="30"/>
        <v>0.2518029974168569</v>
      </c>
      <c r="BJ27" s="119">
        <v>212.72580000000002</v>
      </c>
      <c r="BK27" s="118">
        <f t="shared" si="31"/>
        <v>1.4379194267946467</v>
      </c>
      <c r="BL27" s="162">
        <f t="shared" si="10"/>
        <v>47.21438177905254</v>
      </c>
      <c r="BM27" s="162">
        <f t="shared" si="11"/>
        <v>45.03008890356217</v>
      </c>
      <c r="BN27" s="14">
        <v>3920.4102999999996</v>
      </c>
      <c r="BO27" s="117">
        <f t="shared" si="32"/>
        <v>1.0677661782329229</v>
      </c>
      <c r="BP27" s="14">
        <v>2196.5094999999997</v>
      </c>
      <c r="BQ27" s="164">
        <v>1373.4</v>
      </c>
      <c r="BR27" s="172">
        <f t="shared" si="33"/>
        <v>1.6946152896610782</v>
      </c>
      <c r="BS27" s="166">
        <f t="shared" si="17"/>
        <v>2.8545291247997664</v>
      </c>
      <c r="BT27" s="166">
        <f t="shared" si="18"/>
        <v>1.5993224843454197</v>
      </c>
      <c r="BU27" s="166">
        <f t="shared" si="19"/>
        <v>0.06045889022031475</v>
      </c>
      <c r="BV27" s="166">
        <f t="shared" si="20"/>
        <v>0.035516751649559884</v>
      </c>
    </row>
    <row r="28" spans="1:74" ht="15.75">
      <c r="A28" s="18" t="s">
        <v>23</v>
      </c>
      <c r="B28" s="10">
        <v>156.34560000000002</v>
      </c>
      <c r="C28" s="29">
        <f t="shared" si="21"/>
        <v>1.3857968445311115</v>
      </c>
      <c r="D28" s="13">
        <v>435.7913</v>
      </c>
      <c r="E28" s="11">
        <f t="shared" si="22"/>
        <v>1.5840620115590127</v>
      </c>
      <c r="F28" s="13">
        <v>1087.2874</v>
      </c>
      <c r="G28" s="11">
        <f t="shared" si="23"/>
        <v>1.6276513824643342</v>
      </c>
      <c r="H28" s="14">
        <v>1967.1742999999997</v>
      </c>
      <c r="I28" s="15">
        <f t="shared" si="24"/>
        <v>1.7545883727567873</v>
      </c>
      <c r="J28" s="29">
        <f t="shared" si="12"/>
        <v>12.582217216218424</v>
      </c>
      <c r="L28" s="140" t="s">
        <v>23</v>
      </c>
      <c r="M28" s="132">
        <v>82.40960000000001</v>
      </c>
      <c r="N28" s="130">
        <f t="shared" si="34"/>
        <v>1.1529043088975939</v>
      </c>
      <c r="O28" s="132">
        <v>267.56329999999997</v>
      </c>
      <c r="P28" s="138">
        <f t="shared" si="35"/>
        <v>1.479803661301919</v>
      </c>
      <c r="Q28" s="132">
        <v>718.0106</v>
      </c>
      <c r="R28" s="139">
        <f t="shared" si="36"/>
        <v>1.5204357953582923</v>
      </c>
      <c r="S28" s="132">
        <v>1428.7488999999998</v>
      </c>
      <c r="T28" s="134">
        <f t="shared" si="25"/>
        <v>1.6986872986244037</v>
      </c>
      <c r="U28" s="135">
        <f t="shared" si="13"/>
        <v>17.337165815633124</v>
      </c>
      <c r="W28">
        <v>1206.8</v>
      </c>
      <c r="X28" s="149">
        <v>771.735</v>
      </c>
      <c r="Y28" s="18" t="s">
        <v>25</v>
      </c>
      <c r="Z28" s="152">
        <f t="shared" si="0"/>
        <v>964.5912000000001</v>
      </c>
      <c r="AA28" s="119">
        <v>192.8562</v>
      </c>
      <c r="AB28" s="146">
        <f t="shared" si="1"/>
        <v>0.7992966523036129</v>
      </c>
      <c r="AC28" s="146">
        <f t="shared" si="2"/>
        <v>0.15980792177659928</v>
      </c>
      <c r="AD28" s="14">
        <v>3246.9481</v>
      </c>
      <c r="AE28" s="14">
        <v>1918.7091</v>
      </c>
      <c r="AF28" s="147">
        <v>908.2</v>
      </c>
      <c r="AG28" s="29">
        <f t="shared" si="3"/>
        <v>3.57514655362255</v>
      </c>
      <c r="AH28" s="29">
        <f t="shared" si="4"/>
        <v>2.112650407399251</v>
      </c>
      <c r="AI28" s="153">
        <f t="shared" si="5"/>
        <v>4.4728656667318685</v>
      </c>
      <c r="AJ28" s="153">
        <f t="shared" si="5"/>
        <v>13.219935431940566</v>
      </c>
      <c r="AM28">
        <v>914.6</v>
      </c>
      <c r="AN28" s="149">
        <v>483.2447</v>
      </c>
      <c r="AP28" s="18" t="s">
        <v>24</v>
      </c>
      <c r="AQ28" s="159">
        <f t="shared" si="6"/>
        <v>730.8606</v>
      </c>
      <c r="AR28" s="167">
        <f t="shared" si="26"/>
        <v>0.8250946612628275</v>
      </c>
      <c r="AS28" s="119">
        <v>247.61589999999998</v>
      </c>
      <c r="AT28" s="118">
        <f t="shared" si="27"/>
        <v>1.6737589563336486</v>
      </c>
      <c r="AU28" s="162">
        <f t="shared" si="7"/>
        <v>0.7991040892193308</v>
      </c>
      <c r="AV28" s="162">
        <f t="shared" si="8"/>
        <v>0.2707368248414607</v>
      </c>
      <c r="AW28" s="14">
        <v>4229.7067</v>
      </c>
      <c r="AX28" s="117">
        <f t="shared" si="28"/>
        <v>1.1520064004793549</v>
      </c>
      <c r="AY28" s="14">
        <v>2036.9184</v>
      </c>
      <c r="AZ28" s="164">
        <v>1341.5</v>
      </c>
      <c r="BA28" s="172">
        <f t="shared" si="29"/>
        <v>1.5714901594698227</v>
      </c>
      <c r="BB28" s="166">
        <f t="shared" si="14"/>
        <v>3.1529680954155794</v>
      </c>
      <c r="BC28" s="166">
        <f t="shared" si="15"/>
        <v>1.5183886693999256</v>
      </c>
      <c r="BD28" s="166">
        <f t="shared" si="16"/>
        <v>3.9456287834740156</v>
      </c>
      <c r="BE28" s="166">
        <f t="shared" si="16"/>
        <v>5.608356640398181</v>
      </c>
      <c r="BG28" s="18" t="s">
        <v>24</v>
      </c>
      <c r="BH28" s="159">
        <f t="shared" si="9"/>
        <v>253.22425664039815</v>
      </c>
      <c r="BI28" s="167">
        <f t="shared" si="30"/>
        <v>0.28587391666241224</v>
      </c>
      <c r="BJ28" s="119">
        <v>247.61589999999998</v>
      </c>
      <c r="BK28" s="118">
        <f t="shared" si="31"/>
        <v>1.6737589563336486</v>
      </c>
      <c r="BL28" s="162">
        <f t="shared" si="10"/>
        <v>64.17842897461867</v>
      </c>
      <c r="BM28" s="162">
        <f t="shared" si="11"/>
        <v>62.7570188653128</v>
      </c>
      <c r="BN28" s="14">
        <v>4229.7067</v>
      </c>
      <c r="BO28" s="117">
        <f t="shared" si="32"/>
        <v>1.1520064004793549</v>
      </c>
      <c r="BP28" s="14">
        <v>2036.9184</v>
      </c>
      <c r="BQ28" s="164">
        <v>1341.5</v>
      </c>
      <c r="BR28" s="172">
        <f t="shared" si="33"/>
        <v>1.5714901594698227</v>
      </c>
      <c r="BS28" s="166">
        <f t="shared" si="17"/>
        <v>3.1529680954155794</v>
      </c>
      <c r="BT28" s="166">
        <f t="shared" si="18"/>
        <v>1.5183886693999256</v>
      </c>
      <c r="BU28" s="166">
        <f t="shared" si="19"/>
        <v>0.04912815950453567</v>
      </c>
      <c r="BV28" s="166">
        <f t="shared" si="20"/>
        <v>0.024194722707569092</v>
      </c>
    </row>
    <row r="29" spans="1:74" ht="15.75">
      <c r="A29" s="18" t="s">
        <v>24</v>
      </c>
      <c r="B29" s="10">
        <v>177.378</v>
      </c>
      <c r="C29" s="29">
        <f t="shared" si="21"/>
        <v>1.5722212373692608</v>
      </c>
      <c r="D29" s="13">
        <v>426.2903</v>
      </c>
      <c r="E29" s="11">
        <f t="shared" si="22"/>
        <v>1.5495267347606412</v>
      </c>
      <c r="F29" s="13">
        <v>1064.5191</v>
      </c>
      <c r="G29" s="11">
        <f t="shared" si="23"/>
        <v>1.5935676112633044</v>
      </c>
      <c r="H29" s="14">
        <v>1795.2839</v>
      </c>
      <c r="I29" s="15">
        <f t="shared" si="24"/>
        <v>1.601273591637233</v>
      </c>
      <c r="J29" s="29">
        <f t="shared" si="12"/>
        <v>10.121232058090632</v>
      </c>
      <c r="L29" s="140" t="s">
        <v>24</v>
      </c>
      <c r="M29" s="132">
        <v>73.3555</v>
      </c>
      <c r="N29" s="130">
        <f t="shared" si="34"/>
        <v>1.0262381085618355</v>
      </c>
      <c r="O29" s="132">
        <v>214.3741</v>
      </c>
      <c r="P29" s="138">
        <f t="shared" si="35"/>
        <v>1.1856318787677673</v>
      </c>
      <c r="Q29" s="132">
        <v>567.3583000000001</v>
      </c>
      <c r="R29" s="139">
        <f t="shared" si="36"/>
        <v>1.2014194053870915</v>
      </c>
      <c r="S29" s="132">
        <v>1070.6675</v>
      </c>
      <c r="T29" s="134">
        <f t="shared" si="25"/>
        <v>1.272952359438348</v>
      </c>
      <c r="U29" s="135">
        <f t="shared" si="13"/>
        <v>14.5955995119657</v>
      </c>
      <c r="W29">
        <v>2639</v>
      </c>
      <c r="X29" s="149">
        <v>355.33979999999997</v>
      </c>
      <c r="Y29" s="18" t="s">
        <v>26</v>
      </c>
      <c r="Z29" s="152">
        <f t="shared" si="0"/>
        <v>530.5468</v>
      </c>
      <c r="AA29" s="119">
        <v>175.20700000000002</v>
      </c>
      <c r="AB29" s="146">
        <f t="shared" si="1"/>
        <v>0.20104084880636602</v>
      </c>
      <c r="AC29" s="146">
        <f t="shared" si="2"/>
        <v>0.06639143615005685</v>
      </c>
      <c r="AD29" s="14">
        <v>3115.5528000000004</v>
      </c>
      <c r="AE29" s="14">
        <v>1265.0589999999997</v>
      </c>
      <c r="AF29" s="147">
        <v>1168.4</v>
      </c>
      <c r="AG29" s="29">
        <f t="shared" si="3"/>
        <v>2.6665121533721328</v>
      </c>
      <c r="AH29" s="29">
        <f t="shared" si="4"/>
        <v>1.082727661759671</v>
      </c>
      <c r="AI29" s="153">
        <f t="shared" si="5"/>
        <v>13.263534098686598</v>
      </c>
      <c r="AJ29" s="153">
        <f t="shared" si="5"/>
        <v>16.308242817831317</v>
      </c>
      <c r="AM29">
        <v>1206.8</v>
      </c>
      <c r="AN29" s="149">
        <v>771.735</v>
      </c>
      <c r="AP29" s="18" t="s">
        <v>25</v>
      </c>
      <c r="AQ29" s="159">
        <f t="shared" si="6"/>
        <v>964.5912000000001</v>
      </c>
      <c r="AR29" s="167">
        <f t="shared" si="26"/>
        <v>1.0889614920014903</v>
      </c>
      <c r="AS29" s="119">
        <v>192.8562</v>
      </c>
      <c r="AT29" s="118">
        <f t="shared" si="27"/>
        <v>1.303610923347303</v>
      </c>
      <c r="AU29" s="162">
        <f t="shared" si="7"/>
        <v>0.7992966523036129</v>
      </c>
      <c r="AV29" s="162">
        <f t="shared" si="8"/>
        <v>0.15980792177659928</v>
      </c>
      <c r="AW29" s="14">
        <v>3246.9481</v>
      </c>
      <c r="AX29" s="117">
        <f t="shared" si="28"/>
        <v>0.8843414587645713</v>
      </c>
      <c r="AY29" s="14">
        <v>1918.7091</v>
      </c>
      <c r="AZ29" s="164">
        <v>908.2</v>
      </c>
      <c r="BA29" s="172">
        <f t="shared" si="29"/>
        <v>1.4802912426610706</v>
      </c>
      <c r="BB29" s="166">
        <f t="shared" si="14"/>
        <v>3.57514655362255</v>
      </c>
      <c r="BC29" s="166">
        <f t="shared" si="15"/>
        <v>2.112650407399251</v>
      </c>
      <c r="BD29" s="166">
        <f t="shared" si="16"/>
        <v>4.4728656667318685</v>
      </c>
      <c r="BE29" s="166">
        <f t="shared" si="16"/>
        <v>13.219935431940566</v>
      </c>
      <c r="BG29" s="18" t="s">
        <v>25</v>
      </c>
      <c r="BH29" s="159">
        <f t="shared" si="9"/>
        <v>206.07613543194057</v>
      </c>
      <c r="BI29" s="167">
        <f t="shared" si="30"/>
        <v>0.23264671697799771</v>
      </c>
      <c r="BJ29" s="119">
        <v>192.8562</v>
      </c>
      <c r="BK29" s="118">
        <f t="shared" si="31"/>
        <v>1.303610923347303</v>
      </c>
      <c r="BL29" s="162">
        <f t="shared" si="10"/>
        <v>46.072507154571355</v>
      </c>
      <c r="BM29" s="162">
        <f t="shared" si="11"/>
        <v>43.11692198458349</v>
      </c>
      <c r="BN29" s="14">
        <v>3246.9481</v>
      </c>
      <c r="BO29" s="117">
        <f t="shared" si="32"/>
        <v>0.8843414587645713</v>
      </c>
      <c r="BP29" s="14">
        <v>1918.7091</v>
      </c>
      <c r="BQ29" s="164">
        <v>908.2</v>
      </c>
      <c r="BR29" s="172">
        <f t="shared" si="33"/>
        <v>1.4802912426610706</v>
      </c>
      <c r="BS29" s="166">
        <f t="shared" si="17"/>
        <v>3.57514655362255</v>
      </c>
      <c r="BT29" s="166">
        <f t="shared" si="18"/>
        <v>2.112650407399251</v>
      </c>
      <c r="BU29" s="166">
        <f t="shared" si="19"/>
        <v>0.07759826357241818</v>
      </c>
      <c r="BV29" s="166">
        <f t="shared" si="20"/>
        <v>0.04899817311065553</v>
      </c>
    </row>
    <row r="30" spans="1:74" ht="15.75">
      <c r="A30" s="18" t="s">
        <v>25</v>
      </c>
      <c r="B30" s="10">
        <v>142.59300000000002</v>
      </c>
      <c r="C30" s="29">
        <f t="shared" si="21"/>
        <v>1.2638982449920229</v>
      </c>
      <c r="D30" s="13">
        <v>400.82630000000006</v>
      </c>
      <c r="E30" s="11">
        <f t="shared" si="22"/>
        <v>1.456967394860238</v>
      </c>
      <c r="F30" s="13">
        <v>1020.9686999999999</v>
      </c>
      <c r="G30" s="11">
        <f t="shared" si="23"/>
        <v>1.5283733776440471</v>
      </c>
      <c r="H30" s="14">
        <v>1755.2401</v>
      </c>
      <c r="I30" s="15">
        <f t="shared" si="24"/>
        <v>1.565557190766706</v>
      </c>
      <c r="J30" s="29">
        <f t="shared" si="12"/>
        <v>12.309440856143008</v>
      </c>
      <c r="L30" s="140" t="s">
        <v>25</v>
      </c>
      <c r="M30" s="132">
        <v>81.9955</v>
      </c>
      <c r="N30" s="130">
        <f t="shared" si="34"/>
        <v>1.147111080022384</v>
      </c>
      <c r="O30" s="132">
        <v>273.38840000000005</v>
      </c>
      <c r="P30" s="138">
        <f t="shared" si="35"/>
        <v>1.51202035285659</v>
      </c>
      <c r="Q30" s="132">
        <v>758.1641999999999</v>
      </c>
      <c r="R30" s="139">
        <f t="shared" si="36"/>
        <v>1.6054637472471625</v>
      </c>
      <c r="S30" s="132">
        <v>1392.296</v>
      </c>
      <c r="T30" s="134">
        <f t="shared" si="25"/>
        <v>1.6553472280017596</v>
      </c>
      <c r="U30" s="135">
        <f t="shared" si="13"/>
        <v>16.980151349769194</v>
      </c>
      <c r="X30" s="149"/>
      <c r="Y30" s="149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M30">
        <v>2639</v>
      </c>
      <c r="AN30" s="149">
        <v>355.33979999999997</v>
      </c>
      <c r="AP30" s="18" t="s">
        <v>26</v>
      </c>
      <c r="AQ30" s="159">
        <f t="shared" si="6"/>
        <v>530.5468</v>
      </c>
      <c r="AR30" s="167">
        <f t="shared" si="26"/>
        <v>0.5989532507704987</v>
      </c>
      <c r="AS30" s="119">
        <v>175.20700000000002</v>
      </c>
      <c r="AT30" s="118">
        <f t="shared" si="27"/>
        <v>1.184311207246181</v>
      </c>
      <c r="AU30" s="162">
        <f t="shared" si="7"/>
        <v>0.20104084880636602</v>
      </c>
      <c r="AV30" s="162">
        <f t="shared" si="8"/>
        <v>0.06639143615005685</v>
      </c>
      <c r="AW30" s="14">
        <v>3115.5528000000004</v>
      </c>
      <c r="AX30" s="117">
        <f t="shared" si="28"/>
        <v>0.8485545266368886</v>
      </c>
      <c r="AY30" s="14">
        <v>1265.0589999999997</v>
      </c>
      <c r="AZ30" s="164">
        <v>1168.4</v>
      </c>
      <c r="BA30" s="172">
        <f t="shared" si="29"/>
        <v>0.975997747209085</v>
      </c>
      <c r="BB30" s="166">
        <f t="shared" si="14"/>
        <v>2.6665121533721328</v>
      </c>
      <c r="BC30" s="166">
        <f t="shared" si="15"/>
        <v>1.082727661759671</v>
      </c>
      <c r="BD30" s="166">
        <f t="shared" si="16"/>
        <v>13.263534098686598</v>
      </c>
      <c r="BE30" s="166">
        <f t="shared" si="16"/>
        <v>16.308242817831317</v>
      </c>
      <c r="BG30" s="18" t="s">
        <v>26</v>
      </c>
      <c r="BH30" s="159">
        <f t="shared" si="9"/>
        <v>191.51524281783134</v>
      </c>
      <c r="BI30" s="167">
        <f t="shared" si="30"/>
        <v>0.21620840472101893</v>
      </c>
      <c r="BJ30" s="119">
        <v>175.20700000000002</v>
      </c>
      <c r="BK30" s="118">
        <f t="shared" si="31"/>
        <v>1.184311207246181</v>
      </c>
      <c r="BL30" s="162">
        <f t="shared" si="10"/>
        <v>14.4392317607715</v>
      </c>
      <c r="BM30" s="162">
        <f t="shared" si="11"/>
        <v>13.209676900317966</v>
      </c>
      <c r="BN30" s="14">
        <v>3115.5528000000004</v>
      </c>
      <c r="BO30" s="117">
        <f t="shared" si="32"/>
        <v>0.8485545266368886</v>
      </c>
      <c r="BP30" s="14">
        <v>1265.0589999999997</v>
      </c>
      <c r="BQ30" s="164">
        <v>1168.4</v>
      </c>
      <c r="BR30" s="172">
        <f t="shared" si="33"/>
        <v>0.975997747209085</v>
      </c>
      <c r="BS30" s="166">
        <f t="shared" si="17"/>
        <v>2.6665121533721328</v>
      </c>
      <c r="BT30" s="166">
        <f t="shared" si="18"/>
        <v>1.082727661759671</v>
      </c>
      <c r="BU30" s="166">
        <f t="shared" si="19"/>
        <v>0.18467133138042094</v>
      </c>
      <c r="BV30" s="166">
        <f t="shared" si="20"/>
        <v>0.0819647346358342</v>
      </c>
    </row>
    <row r="31" spans="1:21" ht="12.75">
      <c r="A31" s="18" t="s">
        <v>26</v>
      </c>
      <c r="B31" s="10">
        <v>119.54150000000001</v>
      </c>
      <c r="C31" s="29">
        <f t="shared" si="21"/>
        <v>1.0595772026236483</v>
      </c>
      <c r="D31" s="13">
        <v>281.4029</v>
      </c>
      <c r="E31" s="11">
        <f t="shared" si="22"/>
        <v>1.0228741230780416</v>
      </c>
      <c r="F31" s="13">
        <v>663.2262000000001</v>
      </c>
      <c r="G31" s="11">
        <f t="shared" si="23"/>
        <v>0.9928387299591325</v>
      </c>
      <c r="H31" s="14">
        <v>1124.7860999999998</v>
      </c>
      <c r="I31" s="15">
        <f t="shared" si="24"/>
        <v>1.0032342395376215</v>
      </c>
      <c r="J31" s="29">
        <f t="shared" si="12"/>
        <v>9.40916836412459</v>
      </c>
      <c r="L31" s="140" t="s">
        <v>26</v>
      </c>
      <c r="M31" s="132">
        <v>32.3482</v>
      </c>
      <c r="N31" s="130">
        <f t="shared" si="34"/>
        <v>0.4525489647453833</v>
      </c>
      <c r="O31" s="132">
        <v>110.992</v>
      </c>
      <c r="P31" s="138">
        <f t="shared" si="35"/>
        <v>0.6138598528842432</v>
      </c>
      <c r="Q31" s="132">
        <v>302.18170000000003</v>
      </c>
      <c r="R31" s="139">
        <f t="shared" si="36"/>
        <v>0.6398900982551246</v>
      </c>
      <c r="S31" s="132">
        <v>644.262</v>
      </c>
      <c r="T31" s="134">
        <f t="shared" si="25"/>
        <v>0.7659846152017025</v>
      </c>
      <c r="U31" s="135">
        <f t="shared" si="13"/>
        <v>19.91647139562634</v>
      </c>
    </row>
    <row r="32" spans="12:21" ht="12.75">
      <c r="L32" s="65"/>
      <c r="M32" s="65"/>
      <c r="N32" s="65"/>
      <c r="O32" s="65"/>
      <c r="P32" s="65"/>
      <c r="Q32" s="65"/>
      <c r="R32" s="65"/>
      <c r="S32" s="65"/>
      <c r="T32" s="65"/>
      <c r="U32" s="65"/>
    </row>
  </sheetData>
  <sheetProtection/>
  <mergeCells count="13">
    <mergeCell ref="A1:I1"/>
    <mergeCell ref="A2:C2"/>
    <mergeCell ref="D2:E2"/>
    <mergeCell ref="F2:G2"/>
    <mergeCell ref="H2:I2"/>
    <mergeCell ref="S2:T2"/>
    <mergeCell ref="AD1:AE1"/>
    <mergeCell ref="AW2:AY2"/>
    <mergeCell ref="BN2:BP2"/>
    <mergeCell ref="L2:N2"/>
    <mergeCell ref="O2:P2"/>
    <mergeCell ref="Q2:R2"/>
    <mergeCell ref="L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97"/>
  <sheetViews>
    <sheetView tabSelected="1" zoomScalePageLayoutView="0" workbookViewId="0" topLeftCell="A67">
      <selection activeCell="A67" sqref="A67:Y67"/>
    </sheetView>
  </sheetViews>
  <sheetFormatPr defaultColWidth="9.00390625" defaultRowHeight="12.75"/>
  <sheetData>
    <row r="3" spans="1:10" ht="12.75">
      <c r="A3" s="230"/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2.75">
      <c r="A4" s="229" t="s">
        <v>30</v>
      </c>
      <c r="B4" s="229"/>
      <c r="C4" s="229"/>
      <c r="D4" s="229"/>
      <c r="E4" s="229"/>
      <c r="F4" s="232" t="s">
        <v>27</v>
      </c>
      <c r="G4" s="233"/>
      <c r="H4" s="233"/>
      <c r="I4" s="233"/>
      <c r="J4" s="234"/>
    </row>
    <row r="5" spans="1:10" ht="12.75">
      <c r="A5" s="57" t="s">
        <v>61</v>
      </c>
      <c r="B5" s="57" t="s">
        <v>62</v>
      </c>
      <c r="C5" s="57" t="s">
        <v>63</v>
      </c>
      <c r="D5" s="57" t="s">
        <v>64</v>
      </c>
      <c r="E5" s="57" t="s">
        <v>65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</row>
    <row r="6" spans="1:10" ht="12.75">
      <c r="A6" s="59">
        <v>106714.94219999999</v>
      </c>
      <c r="B6" s="59">
        <v>48877.52099999999</v>
      </c>
      <c r="C6" s="58">
        <f aca="true" t="shared" si="0" ref="C6:C32">B6/A6*100</f>
        <v>45.80194674930912</v>
      </c>
      <c r="D6" s="59">
        <v>30243.40680000001</v>
      </c>
      <c r="E6" s="58">
        <f aca="true" t="shared" si="1" ref="E6:E32">D6/B6*100</f>
        <v>61.8759016031112</v>
      </c>
      <c r="F6" s="59">
        <v>140985.96279999998</v>
      </c>
      <c r="G6" s="59">
        <v>59217.127</v>
      </c>
      <c r="H6" s="58">
        <f>G6/F6*100</f>
        <v>42.00214391840151</v>
      </c>
      <c r="I6" s="59">
        <v>37908.488099999995</v>
      </c>
      <c r="J6" s="58">
        <f>I6/G6*100</f>
        <v>64.0160879469887</v>
      </c>
    </row>
    <row r="7" spans="1:10" ht="12.75">
      <c r="A7" s="60">
        <v>3805.8077000000003</v>
      </c>
      <c r="B7" s="61">
        <v>1827.8027000000002</v>
      </c>
      <c r="C7" s="58">
        <f t="shared" si="0"/>
        <v>48.02666987089233</v>
      </c>
      <c r="D7" s="62">
        <v>957.8745</v>
      </c>
      <c r="E7" s="58">
        <f t="shared" si="1"/>
        <v>52.40579303225671</v>
      </c>
      <c r="F7" s="60">
        <v>5250.0419999999995</v>
      </c>
      <c r="G7" s="60">
        <v>2315.1403</v>
      </c>
      <c r="H7" s="58">
        <f>G7/F7*100</f>
        <v>44.097557695728916</v>
      </c>
      <c r="I7" s="60">
        <v>1283.1433000000002</v>
      </c>
      <c r="J7" s="58">
        <f>I7/G7*100</f>
        <v>55.42399741389323</v>
      </c>
    </row>
    <row r="8" spans="1:10" ht="12.75">
      <c r="A8" s="60">
        <v>34717.532999999996</v>
      </c>
      <c r="B8" s="61">
        <v>16966.4215</v>
      </c>
      <c r="C8" s="58">
        <f t="shared" si="0"/>
        <v>48.86989377960699</v>
      </c>
      <c r="D8" s="62">
        <v>10764.5679</v>
      </c>
      <c r="E8" s="58">
        <f t="shared" si="1"/>
        <v>63.44630716618704</v>
      </c>
      <c r="F8" s="60">
        <v>46504.87270000001</v>
      </c>
      <c r="G8" s="61">
        <v>20802.5122</v>
      </c>
      <c r="H8" s="58">
        <f>G8/F8*100</f>
        <v>44.73189795442661</v>
      </c>
      <c r="I8" s="62">
        <v>13667.8526</v>
      </c>
      <c r="J8" s="58">
        <f>I8/G8*100</f>
        <v>65.70289428793124</v>
      </c>
    </row>
    <row r="9" spans="1:10" ht="12.75">
      <c r="A9" s="60">
        <v>1728.016</v>
      </c>
      <c r="B9" s="61">
        <v>758.8543000000001</v>
      </c>
      <c r="C9" s="58">
        <f t="shared" si="0"/>
        <v>43.91477277988167</v>
      </c>
      <c r="D9" s="62">
        <v>462.205</v>
      </c>
      <c r="E9" s="58">
        <f t="shared" si="1"/>
        <v>60.908266580290835</v>
      </c>
      <c r="F9" s="60">
        <v>2304.3129</v>
      </c>
      <c r="G9" s="61">
        <v>909.0623</v>
      </c>
      <c r="H9" s="58">
        <f aca="true" t="shared" si="2" ref="H9:H32">G9/F9*100</f>
        <v>39.45047133138907</v>
      </c>
      <c r="I9" s="62">
        <v>563.9609</v>
      </c>
      <c r="J9" s="58">
        <f aca="true" t="shared" si="3" ref="J9:J32">I9/G9*100</f>
        <v>62.0376513248872</v>
      </c>
    </row>
    <row r="10" spans="1:10" ht="12.75">
      <c r="A10" s="60">
        <v>1303.0362</v>
      </c>
      <c r="B10" s="61">
        <v>546.4453</v>
      </c>
      <c r="C10" s="58">
        <f t="shared" si="0"/>
        <v>41.93630998125762</v>
      </c>
      <c r="D10" s="62">
        <v>369.4505</v>
      </c>
      <c r="E10" s="58">
        <f t="shared" si="1"/>
        <v>67.60978637752031</v>
      </c>
      <c r="F10" s="60">
        <v>1697.5624</v>
      </c>
      <c r="G10" s="61">
        <v>627.9999</v>
      </c>
      <c r="H10" s="58">
        <f t="shared" si="2"/>
        <v>36.9942159416349</v>
      </c>
      <c r="I10" s="62">
        <v>434.911</v>
      </c>
      <c r="J10" s="58">
        <f t="shared" si="3"/>
        <v>69.25335497664888</v>
      </c>
    </row>
    <row r="11" spans="1:10" ht="12.75">
      <c r="A11" s="60">
        <v>10783.142199999998</v>
      </c>
      <c r="B11" s="61">
        <v>3722.8882999999996</v>
      </c>
      <c r="C11" s="58">
        <f t="shared" si="0"/>
        <v>34.52507841360008</v>
      </c>
      <c r="D11" s="62">
        <v>2197.2946</v>
      </c>
      <c r="E11" s="58">
        <f t="shared" si="1"/>
        <v>59.02123359435738</v>
      </c>
      <c r="F11" s="60">
        <v>13881.900099999999</v>
      </c>
      <c r="G11" s="61">
        <v>4266.8596</v>
      </c>
      <c r="H11" s="58">
        <f t="shared" si="2"/>
        <v>30.736855684475067</v>
      </c>
      <c r="I11" s="62">
        <v>2664.4388</v>
      </c>
      <c r="J11" s="58">
        <f t="shared" si="3"/>
        <v>62.444960691933716</v>
      </c>
    </row>
    <row r="12" spans="1:10" ht="12.75">
      <c r="A12" s="60">
        <v>8638.0715</v>
      </c>
      <c r="B12" s="61">
        <v>3316.2124999999996</v>
      </c>
      <c r="C12" s="58">
        <f t="shared" si="0"/>
        <v>38.39065814632352</v>
      </c>
      <c r="D12" s="62">
        <v>2078.5842</v>
      </c>
      <c r="E12" s="58">
        <f t="shared" si="1"/>
        <v>62.67946339385669</v>
      </c>
      <c r="F12" s="60">
        <v>11303.2952</v>
      </c>
      <c r="G12" s="61">
        <v>3968.0354</v>
      </c>
      <c r="H12" s="58">
        <f t="shared" si="2"/>
        <v>35.10512049618947</v>
      </c>
      <c r="I12" s="62">
        <v>2565.1135</v>
      </c>
      <c r="J12" s="58">
        <f t="shared" si="3"/>
        <v>64.64442076298008</v>
      </c>
    </row>
    <row r="13" spans="1:10" ht="12.75">
      <c r="A13" s="60">
        <v>1318.405</v>
      </c>
      <c r="B13" s="61">
        <v>512.2141</v>
      </c>
      <c r="C13" s="58">
        <f t="shared" si="0"/>
        <v>38.85104349573918</v>
      </c>
      <c r="D13" s="62">
        <v>281.271</v>
      </c>
      <c r="E13" s="58">
        <f t="shared" si="1"/>
        <v>54.912779636484046</v>
      </c>
      <c r="F13" s="60">
        <v>1741.3993000000003</v>
      </c>
      <c r="G13" s="61">
        <v>625.7875</v>
      </c>
      <c r="H13" s="58">
        <f t="shared" si="2"/>
        <v>35.935899365527476</v>
      </c>
      <c r="I13" s="62">
        <v>362.8305</v>
      </c>
      <c r="J13" s="58">
        <f t="shared" si="3"/>
        <v>57.97982541997083</v>
      </c>
    </row>
    <row r="14" spans="1:10" ht="12.75">
      <c r="A14" s="60">
        <v>1017.0928</v>
      </c>
      <c r="B14" s="61">
        <v>573.7486</v>
      </c>
      <c r="C14" s="58">
        <f t="shared" si="0"/>
        <v>56.410644141812824</v>
      </c>
      <c r="D14" s="62">
        <v>336.53479999999996</v>
      </c>
      <c r="E14" s="58">
        <f t="shared" si="1"/>
        <v>58.655445956643725</v>
      </c>
      <c r="F14" s="60">
        <v>1411.5430999999999</v>
      </c>
      <c r="G14" s="61">
        <v>690.489</v>
      </c>
      <c r="H14" s="58">
        <f t="shared" si="2"/>
        <v>48.91731609187138</v>
      </c>
      <c r="I14" s="62">
        <v>413.5261</v>
      </c>
      <c r="J14" s="58">
        <f t="shared" si="3"/>
        <v>59.888875854647935</v>
      </c>
    </row>
    <row r="15" spans="1:10" ht="12.75">
      <c r="A15" s="60">
        <v>3112.8208999999997</v>
      </c>
      <c r="B15" s="61">
        <v>1302.4633</v>
      </c>
      <c r="C15" s="58">
        <f t="shared" si="0"/>
        <v>41.84189652543132</v>
      </c>
      <c r="D15" s="62">
        <v>850.7672</v>
      </c>
      <c r="E15" s="58">
        <f t="shared" si="1"/>
        <v>65.31985968433813</v>
      </c>
      <c r="F15" s="60">
        <v>4162.1277</v>
      </c>
      <c r="G15" s="61">
        <v>1546.4613000000002</v>
      </c>
      <c r="H15" s="58">
        <f t="shared" si="2"/>
        <v>37.15554666907506</v>
      </c>
      <c r="I15" s="62">
        <v>1039.7953</v>
      </c>
      <c r="J15" s="58">
        <f t="shared" si="3"/>
        <v>67.23707214658394</v>
      </c>
    </row>
    <row r="16" spans="1:10" ht="12.75">
      <c r="A16" s="60">
        <v>1909.7425</v>
      </c>
      <c r="B16" s="61">
        <v>1046.3558</v>
      </c>
      <c r="C16" s="58">
        <f t="shared" si="0"/>
        <v>54.79041284361635</v>
      </c>
      <c r="D16" s="62">
        <v>686.6224</v>
      </c>
      <c r="E16" s="58">
        <f t="shared" si="1"/>
        <v>65.62035590570625</v>
      </c>
      <c r="F16" s="60">
        <v>2448.8758</v>
      </c>
      <c r="G16" s="61">
        <v>1215.5116</v>
      </c>
      <c r="H16" s="58">
        <f t="shared" si="2"/>
        <v>49.63549396829354</v>
      </c>
      <c r="I16" s="62">
        <v>812.949</v>
      </c>
      <c r="J16" s="58">
        <f t="shared" si="3"/>
        <v>66.8812210430571</v>
      </c>
    </row>
    <row r="17" spans="1:10" ht="12.75">
      <c r="A17" s="60">
        <v>2251.6312</v>
      </c>
      <c r="B17" s="61">
        <v>1063.8481</v>
      </c>
      <c r="C17" s="58">
        <f t="shared" si="0"/>
        <v>47.24788411174974</v>
      </c>
      <c r="D17" s="62">
        <v>658.0528</v>
      </c>
      <c r="E17" s="58">
        <f t="shared" si="1"/>
        <v>61.855898412564734</v>
      </c>
      <c r="F17" s="60">
        <v>2854.7298</v>
      </c>
      <c r="G17" s="61">
        <v>1265.9652999999998</v>
      </c>
      <c r="H17" s="58">
        <f t="shared" si="2"/>
        <v>44.34623900307482</v>
      </c>
      <c r="I17" s="62">
        <v>839.0766</v>
      </c>
      <c r="J17" s="58">
        <f t="shared" si="3"/>
        <v>66.27958917989301</v>
      </c>
    </row>
    <row r="18" spans="1:10" ht="12.75">
      <c r="A18" s="60">
        <v>952.5981</v>
      </c>
      <c r="B18" s="61">
        <v>346.823</v>
      </c>
      <c r="C18" s="58">
        <f t="shared" si="0"/>
        <v>36.408113768020314</v>
      </c>
      <c r="D18" s="62">
        <v>213.5789</v>
      </c>
      <c r="E18" s="58">
        <f t="shared" si="1"/>
        <v>61.58152717668667</v>
      </c>
      <c r="F18" s="60">
        <v>1238.3049</v>
      </c>
      <c r="G18" s="61">
        <v>402.01489999999995</v>
      </c>
      <c r="H18" s="58">
        <f t="shared" si="2"/>
        <v>32.46493654349587</v>
      </c>
      <c r="I18" s="62">
        <v>260.20849999999996</v>
      </c>
      <c r="J18" s="58">
        <f t="shared" si="3"/>
        <v>64.72608353570975</v>
      </c>
    </row>
    <row r="19" spans="1:10" ht="12.75">
      <c r="A19" s="60">
        <v>2684.9717</v>
      </c>
      <c r="B19" s="61">
        <v>907.4647</v>
      </c>
      <c r="C19" s="58">
        <f t="shared" si="0"/>
        <v>33.79792420158469</v>
      </c>
      <c r="D19" s="62">
        <v>538.0141</v>
      </c>
      <c r="E19" s="58">
        <f t="shared" si="1"/>
        <v>59.28760644904424</v>
      </c>
      <c r="F19" s="60">
        <v>3387.7469</v>
      </c>
      <c r="G19" s="61">
        <v>993.0274000000001</v>
      </c>
      <c r="H19" s="58">
        <f t="shared" si="2"/>
        <v>29.31232554592552</v>
      </c>
      <c r="I19" s="62">
        <v>605.1582000000001</v>
      </c>
      <c r="J19" s="58">
        <f t="shared" si="3"/>
        <v>60.940735371450984</v>
      </c>
    </row>
    <row r="20" spans="1:10" ht="12.75">
      <c r="A20" s="60">
        <v>6841.2423</v>
      </c>
      <c r="B20" s="61">
        <v>3847.7852000000003</v>
      </c>
      <c r="C20" s="58">
        <f t="shared" si="0"/>
        <v>56.24395440576634</v>
      </c>
      <c r="D20" s="62">
        <v>2413.6285</v>
      </c>
      <c r="E20" s="58">
        <f t="shared" si="1"/>
        <v>62.727734905784224</v>
      </c>
      <c r="F20" s="60">
        <v>8737.642500000002</v>
      </c>
      <c r="G20" s="61">
        <v>4579.8419</v>
      </c>
      <c r="H20" s="58">
        <f t="shared" si="2"/>
        <v>52.415075347841245</v>
      </c>
      <c r="I20" s="62">
        <v>2967.8968999999997</v>
      </c>
      <c r="J20" s="58">
        <f t="shared" si="3"/>
        <v>64.80347935154704</v>
      </c>
    </row>
    <row r="21" spans="1:10" ht="12.75">
      <c r="A21" s="60">
        <v>1741.2406999999998</v>
      </c>
      <c r="B21" s="61">
        <v>721.7565999999999</v>
      </c>
      <c r="C21" s="58">
        <f t="shared" si="0"/>
        <v>41.45070810715601</v>
      </c>
      <c r="D21" s="62">
        <v>444.75079999999997</v>
      </c>
      <c r="E21" s="58">
        <f t="shared" si="1"/>
        <v>61.62060727951778</v>
      </c>
      <c r="F21" s="60">
        <v>2551.5132</v>
      </c>
      <c r="G21" s="61">
        <v>1102.8262</v>
      </c>
      <c r="H21" s="58">
        <f t="shared" si="2"/>
        <v>43.22243757155558</v>
      </c>
      <c r="I21" s="62">
        <v>705.737</v>
      </c>
      <c r="J21" s="58">
        <f t="shared" si="3"/>
        <v>63.99349235627517</v>
      </c>
    </row>
    <row r="22" spans="1:10" ht="12.75">
      <c r="A22" s="60">
        <v>5152.2345000000005</v>
      </c>
      <c r="B22" s="61">
        <v>3020.7402</v>
      </c>
      <c r="C22" s="58">
        <f t="shared" si="0"/>
        <v>58.62971105061309</v>
      </c>
      <c r="D22" s="62">
        <v>1687.4343000000001</v>
      </c>
      <c r="E22" s="58">
        <f t="shared" si="1"/>
        <v>55.86161630185873</v>
      </c>
      <c r="F22" s="60">
        <v>6870.454100000001</v>
      </c>
      <c r="G22" s="61">
        <v>3973.9099000000006</v>
      </c>
      <c r="H22" s="58">
        <f t="shared" si="2"/>
        <v>57.840571265878914</v>
      </c>
      <c r="I22" s="62">
        <v>2257.3796</v>
      </c>
      <c r="J22" s="58">
        <f t="shared" si="3"/>
        <v>56.805002045969886</v>
      </c>
    </row>
    <row r="23" spans="1:10" ht="12.75">
      <c r="A23" s="60">
        <v>2620.181</v>
      </c>
      <c r="B23" s="61">
        <v>1113.4324</v>
      </c>
      <c r="C23" s="58">
        <f t="shared" si="0"/>
        <v>42.494484159682095</v>
      </c>
      <c r="D23" s="62">
        <v>705.4338</v>
      </c>
      <c r="E23" s="58">
        <f t="shared" si="1"/>
        <v>63.35667975891487</v>
      </c>
      <c r="F23" s="60">
        <v>3437.2828999999997</v>
      </c>
      <c r="G23" s="61">
        <v>1263.8645999999999</v>
      </c>
      <c r="H23" s="58">
        <f t="shared" si="2"/>
        <v>36.769292396619434</v>
      </c>
      <c r="I23" s="62">
        <v>832.2421999999999</v>
      </c>
      <c r="J23" s="58">
        <f t="shared" si="3"/>
        <v>65.84899996407843</v>
      </c>
    </row>
    <row r="24" spans="1:10" ht="12.75">
      <c r="A24" s="60">
        <v>1282.9661999999998</v>
      </c>
      <c r="B24" s="61">
        <v>633.9747</v>
      </c>
      <c r="C24" s="58">
        <f t="shared" si="0"/>
        <v>49.41476244658667</v>
      </c>
      <c r="D24" s="62">
        <v>374.0459</v>
      </c>
      <c r="E24" s="58">
        <f t="shared" si="1"/>
        <v>59.00013044684591</v>
      </c>
      <c r="F24" s="60">
        <v>1671.864</v>
      </c>
      <c r="G24" s="61">
        <v>714.3056</v>
      </c>
      <c r="H24" s="58">
        <f t="shared" si="2"/>
        <v>42.72510204179287</v>
      </c>
      <c r="I24" s="62">
        <v>439.1631</v>
      </c>
      <c r="J24" s="58">
        <f t="shared" si="3"/>
        <v>61.48112236555334</v>
      </c>
    </row>
    <row r="25" spans="1:10" ht="12.75">
      <c r="A25" s="60">
        <v>1317.4242</v>
      </c>
      <c r="B25" s="61">
        <v>486.3003</v>
      </c>
      <c r="C25" s="58">
        <f t="shared" si="0"/>
        <v>36.9129624307797</v>
      </c>
      <c r="D25" s="62">
        <v>316.5671</v>
      </c>
      <c r="E25" s="58">
        <f t="shared" si="1"/>
        <v>65.09703983320594</v>
      </c>
      <c r="F25" s="60">
        <v>1748.212</v>
      </c>
      <c r="G25" s="61">
        <v>594.5534</v>
      </c>
      <c r="H25" s="58">
        <f t="shared" si="2"/>
        <v>34.0092277138013</v>
      </c>
      <c r="I25" s="62">
        <v>395.0666</v>
      </c>
      <c r="J25" s="58">
        <f t="shared" si="3"/>
        <v>66.44762270302381</v>
      </c>
    </row>
    <row r="26" spans="1:10" ht="12.75">
      <c r="A26" s="60">
        <v>1461.027</v>
      </c>
      <c r="B26" s="61">
        <v>901.5725</v>
      </c>
      <c r="C26" s="58">
        <f t="shared" si="0"/>
        <v>61.70813407281316</v>
      </c>
      <c r="D26" s="62">
        <v>537.4191999999999</v>
      </c>
      <c r="E26" s="58">
        <f t="shared" si="1"/>
        <v>59.609094110567916</v>
      </c>
      <c r="F26" s="60">
        <v>1874.1396000000004</v>
      </c>
      <c r="G26" s="61">
        <v>1044.3671000000002</v>
      </c>
      <c r="H26" s="58">
        <f t="shared" si="2"/>
        <v>55.72514982341763</v>
      </c>
      <c r="I26" s="62">
        <v>636.5911</v>
      </c>
      <c r="J26" s="58">
        <f t="shared" si="3"/>
        <v>60.95472559409425</v>
      </c>
    </row>
    <row r="27" spans="1:10" ht="12.75">
      <c r="A27" s="60">
        <v>4589.0383</v>
      </c>
      <c r="B27" s="61">
        <v>2029.888</v>
      </c>
      <c r="C27" s="58">
        <f t="shared" si="0"/>
        <v>44.233407247875874</v>
      </c>
      <c r="D27" s="62">
        <v>1360.7845</v>
      </c>
      <c r="E27" s="58">
        <f t="shared" si="1"/>
        <v>67.03741782797869</v>
      </c>
      <c r="F27" s="60">
        <v>6156.793000000001</v>
      </c>
      <c r="G27" s="61">
        <v>2504.4497</v>
      </c>
      <c r="H27" s="58">
        <f t="shared" si="2"/>
        <v>40.67782853833156</v>
      </c>
      <c r="I27" s="62">
        <v>1701.4639</v>
      </c>
      <c r="J27" s="58">
        <f t="shared" si="3"/>
        <v>67.93763516192797</v>
      </c>
    </row>
    <row r="28" spans="1:10" ht="12.75">
      <c r="A28" s="60">
        <v>1479.1220000000003</v>
      </c>
      <c r="B28" s="61">
        <v>643.2636000000001</v>
      </c>
      <c r="C28" s="58">
        <f t="shared" si="0"/>
        <v>43.489556642386496</v>
      </c>
      <c r="D28" s="62">
        <v>369.71209999999996</v>
      </c>
      <c r="E28" s="58">
        <f t="shared" si="1"/>
        <v>57.47443194360755</v>
      </c>
      <c r="F28" s="60">
        <v>1879.7148000000002</v>
      </c>
      <c r="G28" s="61">
        <v>736.3344000000001</v>
      </c>
      <c r="H28" s="58">
        <f t="shared" si="2"/>
        <v>39.17266598103074</v>
      </c>
      <c r="I28" s="62">
        <v>419.98740000000004</v>
      </c>
      <c r="J28" s="58">
        <f t="shared" si="3"/>
        <v>57.03759052952029</v>
      </c>
    </row>
    <row r="29" spans="1:10" ht="12.75">
      <c r="A29" s="60">
        <v>1659.3028</v>
      </c>
      <c r="B29" s="61">
        <v>757.3031</v>
      </c>
      <c r="C29" s="58">
        <f t="shared" si="0"/>
        <v>45.63983740640949</v>
      </c>
      <c r="D29" s="62">
        <v>471.19579999999996</v>
      </c>
      <c r="E29" s="58">
        <f t="shared" si="1"/>
        <v>62.220239161836254</v>
      </c>
      <c r="F29" s="60">
        <v>2235.1749</v>
      </c>
      <c r="G29" s="61">
        <v>895.8205</v>
      </c>
      <c r="H29" s="58">
        <f t="shared" si="2"/>
        <v>40.07831780859744</v>
      </c>
      <c r="I29" s="62">
        <v>585.0851</v>
      </c>
      <c r="J29" s="58">
        <f t="shared" si="3"/>
        <v>65.31276075954948</v>
      </c>
    </row>
    <row r="30" spans="1:10" ht="12.75">
      <c r="A30" s="60">
        <v>1940.937</v>
      </c>
      <c r="B30" s="61">
        <v>832.9553</v>
      </c>
      <c r="C30" s="58">
        <f t="shared" si="0"/>
        <v>42.91511264919984</v>
      </c>
      <c r="D30" s="62">
        <v>534.8017</v>
      </c>
      <c r="E30" s="58">
        <f t="shared" si="1"/>
        <v>64.20533010594926</v>
      </c>
      <c r="F30" s="60">
        <v>2488.9642000000003</v>
      </c>
      <c r="G30" s="61">
        <v>976.4102</v>
      </c>
      <c r="H30" s="58">
        <f t="shared" si="2"/>
        <v>39.229579919229046</v>
      </c>
      <c r="I30" s="62">
        <v>655.3976</v>
      </c>
      <c r="J30" s="58">
        <f t="shared" si="3"/>
        <v>67.12318244934352</v>
      </c>
    </row>
    <row r="31" spans="1:10" ht="12.75">
      <c r="A31" s="60">
        <v>1048.1529999999998</v>
      </c>
      <c r="B31" s="61">
        <v>560.925</v>
      </c>
      <c r="C31" s="58">
        <f t="shared" si="0"/>
        <v>53.51556499862139</v>
      </c>
      <c r="D31" s="62">
        <v>338.4833</v>
      </c>
      <c r="E31" s="58">
        <f t="shared" si="1"/>
        <v>60.34377144894594</v>
      </c>
      <c r="F31" s="60">
        <v>1367.7402</v>
      </c>
      <c r="G31" s="61">
        <v>677.625</v>
      </c>
      <c r="H31" s="58">
        <f t="shared" si="2"/>
        <v>49.54340012818224</v>
      </c>
      <c r="I31" s="62">
        <v>441.0539</v>
      </c>
      <c r="J31" s="58">
        <f t="shared" si="3"/>
        <v>65.08819774949272</v>
      </c>
    </row>
    <row r="32" spans="1:10" ht="12.75">
      <c r="A32" s="60">
        <v>1359.2043999999999</v>
      </c>
      <c r="B32" s="61">
        <v>436.08189999999996</v>
      </c>
      <c r="C32" s="67">
        <f t="shared" si="0"/>
        <v>32.083614502719385</v>
      </c>
      <c r="D32" s="62">
        <v>294.3319</v>
      </c>
      <c r="E32" s="58">
        <f t="shared" si="1"/>
        <v>67.49463804849502</v>
      </c>
      <c r="F32" s="60">
        <v>1779.7546</v>
      </c>
      <c r="G32" s="61">
        <v>523.9518</v>
      </c>
      <c r="H32" s="58">
        <f t="shared" si="2"/>
        <v>29.439553070968326</v>
      </c>
      <c r="I32" s="62">
        <v>358.4594</v>
      </c>
      <c r="J32" s="58">
        <f t="shared" si="3"/>
        <v>68.41457553920036</v>
      </c>
    </row>
    <row r="36" spans="1:15" ht="12.7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75"/>
    </row>
    <row r="37" spans="1:15" ht="12.75">
      <c r="A37" s="229"/>
      <c r="B37" s="229"/>
      <c r="C37" s="229"/>
      <c r="D37" s="229">
        <v>2006</v>
      </c>
      <c r="E37" s="229"/>
      <c r="F37" s="229"/>
      <c r="G37" s="229"/>
      <c r="H37" s="229"/>
      <c r="I37" s="232" t="s">
        <v>27</v>
      </c>
      <c r="J37" s="233"/>
      <c r="K37" s="233"/>
      <c r="L37" s="233"/>
      <c r="M37" s="233"/>
      <c r="N37" s="234"/>
      <c r="O37" s="73"/>
    </row>
    <row r="38" spans="1:15" ht="12.75">
      <c r="A38" s="57" t="s">
        <v>63</v>
      </c>
      <c r="B38" s="57" t="s">
        <v>64</v>
      </c>
      <c r="C38" s="57" t="s">
        <v>65</v>
      </c>
      <c r="D38" s="57" t="s">
        <v>61</v>
      </c>
      <c r="E38" s="57" t="s">
        <v>62</v>
      </c>
      <c r="F38" s="57" t="s">
        <v>63</v>
      </c>
      <c r="G38" s="57" t="s">
        <v>64</v>
      </c>
      <c r="H38" s="57" t="s">
        <v>65</v>
      </c>
      <c r="I38" s="57" t="s">
        <v>61</v>
      </c>
      <c r="J38" s="57" t="s">
        <v>62</v>
      </c>
      <c r="K38" s="57" t="s">
        <v>63</v>
      </c>
      <c r="L38" s="57" t="s">
        <v>64</v>
      </c>
      <c r="M38" s="74" t="s">
        <v>68</v>
      </c>
      <c r="N38" s="57" t="s">
        <v>67</v>
      </c>
      <c r="O38" s="63"/>
    </row>
    <row r="39" spans="1:15" ht="12.75">
      <c r="A39" s="58" t="e">
        <f>#REF!/#REF!*100</f>
        <v>#REF!</v>
      </c>
      <c r="B39" s="59">
        <v>17859.292199999996</v>
      </c>
      <c r="C39" s="58" t="e">
        <f>B39/#REF!*100</f>
        <v>#REF!</v>
      </c>
      <c r="D39" s="59">
        <v>106714.94219999999</v>
      </c>
      <c r="E39" s="59">
        <v>48877.52099999999</v>
      </c>
      <c r="F39" s="58">
        <f aca="true" t="shared" si="4" ref="F39:F65">E39/D39*100</f>
        <v>45.80194674930912</v>
      </c>
      <c r="G39" s="59">
        <v>30243.40680000001</v>
      </c>
      <c r="H39" s="58">
        <f aca="true" t="shared" si="5" ref="H39:H65">G39/E39*100</f>
        <v>61.8759016031112</v>
      </c>
      <c r="I39" s="59">
        <v>140985.96279999998</v>
      </c>
      <c r="J39" s="59">
        <v>59217.127</v>
      </c>
      <c r="K39" s="58">
        <f>J39/I39*100</f>
        <v>42.00214391840151</v>
      </c>
      <c r="L39" s="59">
        <v>37908.488099999995</v>
      </c>
      <c r="M39" s="59">
        <v>100</v>
      </c>
      <c r="N39" s="58">
        <f>L39/J39*100</f>
        <v>64.0160879469887</v>
      </c>
      <c r="O39" s="68"/>
    </row>
    <row r="40" spans="1:15" ht="12.75">
      <c r="A40" s="58" t="e">
        <f>#REF!/#REF!*100</f>
        <v>#REF!</v>
      </c>
      <c r="B40" s="62">
        <v>521.5576</v>
      </c>
      <c r="C40" s="58" t="e">
        <f>B40/#REF!*100</f>
        <v>#REF!</v>
      </c>
      <c r="D40" s="60">
        <v>3805.8077000000003</v>
      </c>
      <c r="E40" s="61">
        <v>1827.8027000000002</v>
      </c>
      <c r="F40" s="58">
        <f t="shared" si="4"/>
        <v>48.02666987089233</v>
      </c>
      <c r="G40" s="62">
        <v>957.8745</v>
      </c>
      <c r="H40" s="58">
        <f t="shared" si="5"/>
        <v>52.40579303225671</v>
      </c>
      <c r="I40" s="60">
        <v>5250.0419999999995</v>
      </c>
      <c r="J40" s="60">
        <v>2315.1403</v>
      </c>
      <c r="K40" s="58">
        <f>J40/I40*100</f>
        <v>44.097557695728916</v>
      </c>
      <c r="L40" s="60">
        <v>1283.1433000000002</v>
      </c>
      <c r="M40" s="82">
        <f>L40/I40*100</f>
        <v>24.440629236870873</v>
      </c>
      <c r="N40" s="58">
        <f>L40/J40*100</f>
        <v>55.42399741389323</v>
      </c>
      <c r="O40" s="68"/>
    </row>
    <row r="41" spans="1:15" ht="12.75">
      <c r="A41" s="58" t="e">
        <f>#REF!/#REF!*100</f>
        <v>#REF!</v>
      </c>
      <c r="B41" s="62">
        <v>6157.8352</v>
      </c>
      <c r="C41" s="58" t="e">
        <f>B41/#REF!*100</f>
        <v>#REF!</v>
      </c>
      <c r="D41" s="60">
        <v>34717.532999999996</v>
      </c>
      <c r="E41" s="61">
        <v>16966.4215</v>
      </c>
      <c r="F41" s="58">
        <f t="shared" si="4"/>
        <v>48.86989377960699</v>
      </c>
      <c r="G41" s="62">
        <v>10764.5679</v>
      </c>
      <c r="H41" s="58">
        <f t="shared" si="5"/>
        <v>63.44630716618704</v>
      </c>
      <c r="I41" s="60">
        <v>46504.87270000001</v>
      </c>
      <c r="J41" s="61">
        <v>20802.5122</v>
      </c>
      <c r="K41" s="58">
        <f>J41/I41*100</f>
        <v>44.73189795442661</v>
      </c>
      <c r="L41" s="62">
        <v>13667.8526</v>
      </c>
      <c r="M41" s="83">
        <f aca="true" t="shared" si="6" ref="M41:M65">L41/I41*100</f>
        <v>29.39015162598219</v>
      </c>
      <c r="N41" s="58">
        <f>L41/J41*100</f>
        <v>65.70289428793124</v>
      </c>
      <c r="O41" s="68"/>
    </row>
    <row r="42" spans="1:15" ht="12.75">
      <c r="A42" s="58" t="e">
        <f>#REF!/#REF!*100</f>
        <v>#REF!</v>
      </c>
      <c r="B42" s="62">
        <v>262.44640000000004</v>
      </c>
      <c r="C42" s="58" t="e">
        <f>B42/#REF!*100</f>
        <v>#REF!</v>
      </c>
      <c r="D42" s="60">
        <v>1728.016</v>
      </c>
      <c r="E42" s="61">
        <v>758.8543000000001</v>
      </c>
      <c r="F42" s="58">
        <f t="shared" si="4"/>
        <v>43.91477277988167</v>
      </c>
      <c r="G42" s="62">
        <v>462.205</v>
      </c>
      <c r="H42" s="58">
        <f t="shared" si="5"/>
        <v>60.908266580290835</v>
      </c>
      <c r="I42" s="60">
        <v>2304.3129</v>
      </c>
      <c r="J42" s="61">
        <v>909.0623</v>
      </c>
      <c r="K42" s="58">
        <f aca="true" t="shared" si="7" ref="K42:K65">J42/I42*100</f>
        <v>39.45047133138907</v>
      </c>
      <c r="L42" s="62">
        <v>563.9609</v>
      </c>
      <c r="M42" s="82">
        <f t="shared" si="6"/>
        <v>24.474145850591732</v>
      </c>
      <c r="N42" s="58">
        <f aca="true" t="shared" si="8" ref="N42:N65">L42/J42*100</f>
        <v>62.0376513248872</v>
      </c>
      <c r="O42" s="68"/>
    </row>
    <row r="43" spans="1:15" ht="12.75">
      <c r="A43" s="58" t="e">
        <f>#REF!/#REF!*100</f>
        <v>#REF!</v>
      </c>
      <c r="B43" s="62">
        <v>241.0814</v>
      </c>
      <c r="C43" s="58" t="e">
        <f>B43/#REF!*100</f>
        <v>#REF!</v>
      </c>
      <c r="D43" s="60">
        <v>1303.0362</v>
      </c>
      <c r="E43" s="61">
        <v>546.4453</v>
      </c>
      <c r="F43" s="58">
        <f t="shared" si="4"/>
        <v>41.93630998125762</v>
      </c>
      <c r="G43" s="62">
        <v>369.4505</v>
      </c>
      <c r="H43" s="58">
        <f t="shared" si="5"/>
        <v>67.60978637752031</v>
      </c>
      <c r="I43" s="60">
        <v>1697.5624</v>
      </c>
      <c r="J43" s="61">
        <v>627.9999</v>
      </c>
      <c r="K43" s="58">
        <f t="shared" si="7"/>
        <v>36.9942159416349</v>
      </c>
      <c r="L43" s="62">
        <v>434.911</v>
      </c>
      <c r="M43" s="82">
        <f t="shared" si="6"/>
        <v>25.619735686888447</v>
      </c>
      <c r="N43" s="58">
        <f t="shared" si="8"/>
        <v>69.25335497664888</v>
      </c>
      <c r="O43" s="68"/>
    </row>
    <row r="44" spans="1:15" ht="12.75">
      <c r="A44" s="58" t="e">
        <f>#REF!/#REF!*100</f>
        <v>#REF!</v>
      </c>
      <c r="B44" s="62">
        <v>1246.9538</v>
      </c>
      <c r="C44" s="58" t="e">
        <f>B44/#REF!*100</f>
        <v>#REF!</v>
      </c>
      <c r="D44" s="60">
        <v>10783.142199999998</v>
      </c>
      <c r="E44" s="61">
        <v>3722.8882999999996</v>
      </c>
      <c r="F44" s="58">
        <f t="shared" si="4"/>
        <v>34.52507841360008</v>
      </c>
      <c r="G44" s="62">
        <v>2197.2946</v>
      </c>
      <c r="H44" s="58">
        <f t="shared" si="5"/>
        <v>59.02123359435738</v>
      </c>
      <c r="I44" s="60">
        <v>13881.900099999999</v>
      </c>
      <c r="J44" s="61">
        <v>4266.8596</v>
      </c>
      <c r="K44" s="58">
        <f t="shared" si="7"/>
        <v>30.736855684475067</v>
      </c>
      <c r="L44" s="62">
        <v>2664.4388</v>
      </c>
      <c r="M44" s="82">
        <f t="shared" si="6"/>
        <v>19.19361745010685</v>
      </c>
      <c r="N44" s="58">
        <f t="shared" si="8"/>
        <v>62.444960691933716</v>
      </c>
      <c r="O44" s="68"/>
    </row>
    <row r="45" spans="1:15" ht="12.75">
      <c r="A45" s="58" t="e">
        <f>#REF!/#REF!*100</f>
        <v>#REF!</v>
      </c>
      <c r="B45" s="62">
        <v>1222.2151999999999</v>
      </c>
      <c r="C45" s="58" t="e">
        <f>B45/#REF!*100</f>
        <v>#REF!</v>
      </c>
      <c r="D45" s="60">
        <v>8638.0715</v>
      </c>
      <c r="E45" s="61">
        <v>3316.2124999999996</v>
      </c>
      <c r="F45" s="58">
        <f t="shared" si="4"/>
        <v>38.39065814632352</v>
      </c>
      <c r="G45" s="62">
        <v>2078.5842</v>
      </c>
      <c r="H45" s="58">
        <f t="shared" si="5"/>
        <v>62.67946339385669</v>
      </c>
      <c r="I45" s="60">
        <v>11303.2952</v>
      </c>
      <c r="J45" s="61">
        <v>3968.0354</v>
      </c>
      <c r="K45" s="58">
        <f t="shared" si="7"/>
        <v>35.10512049618947</v>
      </c>
      <c r="L45" s="62">
        <v>2565.1135</v>
      </c>
      <c r="M45" s="82">
        <f t="shared" si="6"/>
        <v>22.69350180290788</v>
      </c>
      <c r="N45" s="58">
        <f t="shared" si="8"/>
        <v>64.64442076298008</v>
      </c>
      <c r="O45" s="68"/>
    </row>
    <row r="46" spans="1:15" ht="12.75">
      <c r="A46" s="58" t="e">
        <f>#REF!/#REF!*100</f>
        <v>#REF!</v>
      </c>
      <c r="B46" s="62">
        <v>160.2717</v>
      </c>
      <c r="C46" s="58" t="e">
        <f>B46/#REF!*100</f>
        <v>#REF!</v>
      </c>
      <c r="D46" s="60">
        <v>1318.405</v>
      </c>
      <c r="E46" s="61">
        <v>512.2141</v>
      </c>
      <c r="F46" s="58">
        <f t="shared" si="4"/>
        <v>38.85104349573918</v>
      </c>
      <c r="G46" s="62">
        <v>281.271</v>
      </c>
      <c r="H46" s="58">
        <f t="shared" si="5"/>
        <v>54.912779636484046</v>
      </c>
      <c r="I46" s="60">
        <v>1741.3993000000003</v>
      </c>
      <c r="J46" s="61">
        <v>625.7875</v>
      </c>
      <c r="K46" s="58">
        <f t="shared" si="7"/>
        <v>35.935899365527476</v>
      </c>
      <c r="L46" s="62">
        <v>362.8305</v>
      </c>
      <c r="M46" s="82">
        <f t="shared" si="6"/>
        <v>20.835571715229236</v>
      </c>
      <c r="N46" s="58">
        <f t="shared" si="8"/>
        <v>57.97982541997083</v>
      </c>
      <c r="O46" s="68"/>
    </row>
    <row r="47" spans="1:15" ht="12.75">
      <c r="A47" s="58" t="e">
        <f>#REF!/#REF!*100</f>
        <v>#REF!</v>
      </c>
      <c r="B47" s="62">
        <v>196.09029999999998</v>
      </c>
      <c r="C47" s="58" t="e">
        <f>B47/#REF!*100</f>
        <v>#REF!</v>
      </c>
      <c r="D47" s="60">
        <v>1017.0928</v>
      </c>
      <c r="E47" s="61">
        <v>573.7486</v>
      </c>
      <c r="F47" s="58">
        <f t="shared" si="4"/>
        <v>56.410644141812824</v>
      </c>
      <c r="G47" s="62">
        <v>336.53479999999996</v>
      </c>
      <c r="H47" s="58">
        <f t="shared" si="5"/>
        <v>58.655445956643725</v>
      </c>
      <c r="I47" s="60">
        <v>1411.5430999999999</v>
      </c>
      <c r="J47" s="61">
        <v>690.489</v>
      </c>
      <c r="K47" s="58">
        <f t="shared" si="7"/>
        <v>48.91731609187138</v>
      </c>
      <c r="L47" s="62">
        <v>413.5261</v>
      </c>
      <c r="M47" s="83">
        <f t="shared" si="6"/>
        <v>29.296030705686565</v>
      </c>
      <c r="N47" s="58">
        <f t="shared" si="8"/>
        <v>59.888875854647935</v>
      </c>
      <c r="O47" s="68"/>
    </row>
    <row r="48" spans="1:15" ht="12.75">
      <c r="A48" s="58" t="e">
        <f>#REF!/#REF!*100</f>
        <v>#REF!</v>
      </c>
      <c r="B48" s="62">
        <v>490.871</v>
      </c>
      <c r="C48" s="58" t="e">
        <f>B48/#REF!*100</f>
        <v>#REF!</v>
      </c>
      <c r="D48" s="60">
        <v>3112.8208999999997</v>
      </c>
      <c r="E48" s="61">
        <v>1302.4633</v>
      </c>
      <c r="F48" s="58">
        <f t="shared" si="4"/>
        <v>41.84189652543132</v>
      </c>
      <c r="G48" s="62">
        <v>850.7672</v>
      </c>
      <c r="H48" s="58">
        <f t="shared" si="5"/>
        <v>65.31985968433813</v>
      </c>
      <c r="I48" s="60">
        <v>4162.1277</v>
      </c>
      <c r="J48" s="61">
        <v>1546.4613000000002</v>
      </c>
      <c r="K48" s="58">
        <f t="shared" si="7"/>
        <v>37.15554666907506</v>
      </c>
      <c r="L48" s="62">
        <v>1039.7953</v>
      </c>
      <c r="M48" s="82">
        <f t="shared" si="6"/>
        <v>24.98230172034366</v>
      </c>
      <c r="N48" s="58">
        <f t="shared" si="8"/>
        <v>67.23707214658394</v>
      </c>
      <c r="O48" s="68"/>
    </row>
    <row r="49" spans="1:15" ht="12.75">
      <c r="A49" s="58" t="e">
        <f>#REF!/#REF!*100</f>
        <v>#REF!</v>
      </c>
      <c r="B49" s="62">
        <v>452.0736</v>
      </c>
      <c r="C49" s="58" t="e">
        <f>B49/#REF!*100</f>
        <v>#REF!</v>
      </c>
      <c r="D49" s="60">
        <v>1909.7425</v>
      </c>
      <c r="E49" s="61">
        <v>1046.3558</v>
      </c>
      <c r="F49" s="58">
        <f t="shared" si="4"/>
        <v>54.79041284361635</v>
      </c>
      <c r="G49" s="62">
        <v>686.6224</v>
      </c>
      <c r="H49" s="58">
        <f t="shared" si="5"/>
        <v>65.62035590570625</v>
      </c>
      <c r="I49" s="60">
        <v>2448.8758</v>
      </c>
      <c r="J49" s="61">
        <v>1215.5116</v>
      </c>
      <c r="K49" s="58">
        <f t="shared" si="7"/>
        <v>49.63549396829354</v>
      </c>
      <c r="L49" s="62">
        <v>812.949</v>
      </c>
      <c r="M49" s="83">
        <f t="shared" si="6"/>
        <v>33.19682443674767</v>
      </c>
      <c r="N49" s="58">
        <f t="shared" si="8"/>
        <v>66.8812210430571</v>
      </c>
      <c r="O49" s="68"/>
    </row>
    <row r="50" spans="1:15" ht="12.75">
      <c r="A50" s="58" t="e">
        <f>#REF!/#REF!*100</f>
        <v>#REF!</v>
      </c>
      <c r="B50" s="62">
        <v>298.23440000000005</v>
      </c>
      <c r="C50" s="58" t="e">
        <f>B50/#REF!*100</f>
        <v>#REF!</v>
      </c>
      <c r="D50" s="60">
        <v>2251.6312</v>
      </c>
      <c r="E50" s="61">
        <v>1063.8481</v>
      </c>
      <c r="F50" s="58">
        <f t="shared" si="4"/>
        <v>47.24788411174974</v>
      </c>
      <c r="G50" s="62">
        <v>658.0528</v>
      </c>
      <c r="H50" s="58">
        <f t="shared" si="5"/>
        <v>61.855898412564734</v>
      </c>
      <c r="I50" s="60">
        <v>2854.7298</v>
      </c>
      <c r="J50" s="61">
        <v>1265.9652999999998</v>
      </c>
      <c r="K50" s="58">
        <f t="shared" si="7"/>
        <v>44.34623900307482</v>
      </c>
      <c r="L50" s="62">
        <v>839.0766</v>
      </c>
      <c r="M50" s="82">
        <f t="shared" si="6"/>
        <v>29.39250502797147</v>
      </c>
      <c r="N50" s="58">
        <f t="shared" si="8"/>
        <v>66.27958917989301</v>
      </c>
      <c r="O50" s="68"/>
    </row>
    <row r="51" spans="1:15" ht="12.75">
      <c r="A51" s="58" t="e">
        <f>#REF!/#REF!*100</f>
        <v>#REF!</v>
      </c>
      <c r="B51" s="62">
        <v>125.9856</v>
      </c>
      <c r="C51" s="58" t="e">
        <f>B51/#REF!*100</f>
        <v>#REF!</v>
      </c>
      <c r="D51" s="60">
        <v>952.5981</v>
      </c>
      <c r="E51" s="61">
        <v>346.823</v>
      </c>
      <c r="F51" s="58">
        <f t="shared" si="4"/>
        <v>36.408113768020314</v>
      </c>
      <c r="G51" s="62">
        <v>213.5789</v>
      </c>
      <c r="H51" s="58">
        <f t="shared" si="5"/>
        <v>61.58152717668667</v>
      </c>
      <c r="I51" s="60">
        <v>1238.3049</v>
      </c>
      <c r="J51" s="61">
        <v>402.01489999999995</v>
      </c>
      <c r="K51" s="58">
        <f t="shared" si="7"/>
        <v>32.46493654349587</v>
      </c>
      <c r="L51" s="62">
        <v>260.20849999999996</v>
      </c>
      <c r="M51" s="82">
        <f t="shared" si="6"/>
        <v>21.013281946958294</v>
      </c>
      <c r="N51" s="58">
        <f t="shared" si="8"/>
        <v>64.72608353570975</v>
      </c>
      <c r="O51" s="68"/>
    </row>
    <row r="52" spans="1:15" ht="12.75">
      <c r="A52" s="58" t="e">
        <f>#REF!/#REF!*100</f>
        <v>#REF!</v>
      </c>
      <c r="B52" s="62">
        <v>285.6705</v>
      </c>
      <c r="C52" s="58" t="e">
        <f>B52/#REF!*100</f>
        <v>#REF!</v>
      </c>
      <c r="D52" s="60">
        <v>2684.9717</v>
      </c>
      <c r="E52" s="61">
        <v>907.4647</v>
      </c>
      <c r="F52" s="58">
        <f t="shared" si="4"/>
        <v>33.79792420158469</v>
      </c>
      <c r="G52" s="62">
        <v>538.0141</v>
      </c>
      <c r="H52" s="58">
        <f t="shared" si="5"/>
        <v>59.28760644904424</v>
      </c>
      <c r="I52" s="60">
        <v>3387.7469</v>
      </c>
      <c r="J52" s="61">
        <v>993.0274000000001</v>
      </c>
      <c r="K52" s="58">
        <f t="shared" si="7"/>
        <v>29.31232554592552</v>
      </c>
      <c r="L52" s="62">
        <v>605.1582000000001</v>
      </c>
      <c r="M52" s="82">
        <f t="shared" si="6"/>
        <v>17.863146742160698</v>
      </c>
      <c r="N52" s="58">
        <f t="shared" si="8"/>
        <v>60.940735371450984</v>
      </c>
      <c r="O52" s="68"/>
    </row>
    <row r="53" spans="1:15" ht="12.75">
      <c r="A53" s="58" t="e">
        <f>#REF!/#REF!*100</f>
        <v>#REF!</v>
      </c>
      <c r="B53" s="62">
        <v>1585.0221999999999</v>
      </c>
      <c r="C53" s="58" t="e">
        <f>B53/#REF!*100</f>
        <v>#REF!</v>
      </c>
      <c r="D53" s="60">
        <v>6841.2423</v>
      </c>
      <c r="E53" s="61">
        <v>3847.7852000000003</v>
      </c>
      <c r="F53" s="58">
        <f t="shared" si="4"/>
        <v>56.24395440576634</v>
      </c>
      <c r="G53" s="62">
        <v>2413.6285</v>
      </c>
      <c r="H53" s="58">
        <f t="shared" si="5"/>
        <v>62.727734905784224</v>
      </c>
      <c r="I53" s="60">
        <v>8737.642500000002</v>
      </c>
      <c r="J53" s="61">
        <v>4579.8419</v>
      </c>
      <c r="K53" s="58">
        <f t="shared" si="7"/>
        <v>52.415075347841245</v>
      </c>
      <c r="L53" s="62">
        <v>2967.8968999999997</v>
      </c>
      <c r="M53" s="83">
        <f t="shared" si="6"/>
        <v>33.966792530136125</v>
      </c>
      <c r="N53" s="58">
        <f t="shared" si="8"/>
        <v>64.80347935154704</v>
      </c>
      <c r="O53" s="68"/>
    </row>
    <row r="54" spans="1:15" ht="12.75">
      <c r="A54" s="58" t="e">
        <f>#REF!/#REF!*100</f>
        <v>#REF!</v>
      </c>
      <c r="B54" s="62">
        <v>268.2855</v>
      </c>
      <c r="C54" s="58" t="e">
        <f>B54/#REF!*100</f>
        <v>#REF!</v>
      </c>
      <c r="D54" s="60">
        <v>1741.2406999999998</v>
      </c>
      <c r="E54" s="61">
        <v>721.7565999999999</v>
      </c>
      <c r="F54" s="58">
        <f t="shared" si="4"/>
        <v>41.45070810715601</v>
      </c>
      <c r="G54" s="62">
        <v>444.75079999999997</v>
      </c>
      <c r="H54" s="58">
        <f t="shared" si="5"/>
        <v>61.62060727951778</v>
      </c>
      <c r="I54" s="60">
        <v>2551.5132</v>
      </c>
      <c r="J54" s="61">
        <v>1102.8262</v>
      </c>
      <c r="K54" s="58">
        <f t="shared" si="7"/>
        <v>43.22243757155558</v>
      </c>
      <c r="L54" s="62">
        <v>705.737</v>
      </c>
      <c r="M54" s="82">
        <f t="shared" si="6"/>
        <v>27.65954728354923</v>
      </c>
      <c r="N54" s="58">
        <f t="shared" si="8"/>
        <v>63.99349235627517</v>
      </c>
      <c r="O54" s="68"/>
    </row>
    <row r="55" spans="1:15" ht="12.75">
      <c r="A55" s="58" t="e">
        <f>#REF!/#REF!*100</f>
        <v>#REF!</v>
      </c>
      <c r="B55" s="62">
        <v>1083.6449</v>
      </c>
      <c r="C55" s="58" t="e">
        <f>B55/#REF!*100</f>
        <v>#REF!</v>
      </c>
      <c r="D55" s="60">
        <v>5152.2345000000005</v>
      </c>
      <c r="E55" s="61">
        <v>3020.7402</v>
      </c>
      <c r="F55" s="58">
        <f t="shared" si="4"/>
        <v>58.62971105061309</v>
      </c>
      <c r="G55" s="62">
        <v>1687.4343000000001</v>
      </c>
      <c r="H55" s="58">
        <f t="shared" si="5"/>
        <v>55.86161630185873</v>
      </c>
      <c r="I55" s="60">
        <v>6870.454100000001</v>
      </c>
      <c r="J55" s="61">
        <v>3973.9099000000006</v>
      </c>
      <c r="K55" s="58">
        <f t="shared" si="7"/>
        <v>57.840571265878914</v>
      </c>
      <c r="L55" s="62">
        <v>2257.3796</v>
      </c>
      <c r="M55" s="83">
        <f t="shared" si="6"/>
        <v>32.85633769098319</v>
      </c>
      <c r="N55" s="58">
        <f t="shared" si="8"/>
        <v>56.805002045969886</v>
      </c>
      <c r="O55" s="68"/>
    </row>
    <row r="56" spans="1:15" ht="12.75">
      <c r="A56" s="58" t="e">
        <f>#REF!/#REF!*100</f>
        <v>#REF!</v>
      </c>
      <c r="B56" s="62">
        <v>430.2617</v>
      </c>
      <c r="C56" s="58" t="e">
        <f>B56/#REF!*100</f>
        <v>#REF!</v>
      </c>
      <c r="D56" s="60">
        <v>2620.181</v>
      </c>
      <c r="E56" s="61">
        <v>1113.4324</v>
      </c>
      <c r="F56" s="58">
        <f t="shared" si="4"/>
        <v>42.494484159682095</v>
      </c>
      <c r="G56" s="62">
        <v>705.4338</v>
      </c>
      <c r="H56" s="58">
        <f t="shared" si="5"/>
        <v>63.35667975891487</v>
      </c>
      <c r="I56" s="60">
        <v>3437.2828999999997</v>
      </c>
      <c r="J56" s="61">
        <v>1263.8645999999999</v>
      </c>
      <c r="K56" s="58">
        <f t="shared" si="7"/>
        <v>36.769292396619434</v>
      </c>
      <c r="L56" s="62">
        <v>832.2421999999999</v>
      </c>
      <c r="M56" s="82">
        <f t="shared" si="6"/>
        <v>24.212211337041825</v>
      </c>
      <c r="N56" s="58">
        <f t="shared" si="8"/>
        <v>65.84899996407843</v>
      </c>
      <c r="O56" s="68"/>
    </row>
    <row r="57" spans="1:15" ht="12.75">
      <c r="A57" s="58" t="e">
        <f>#REF!/#REF!*100</f>
        <v>#REF!</v>
      </c>
      <c r="B57" s="62">
        <v>190.2792</v>
      </c>
      <c r="C57" s="58" t="e">
        <f>B57/#REF!*100</f>
        <v>#REF!</v>
      </c>
      <c r="D57" s="60">
        <v>1282.9661999999998</v>
      </c>
      <c r="E57" s="61">
        <v>633.9747</v>
      </c>
      <c r="F57" s="58">
        <f t="shared" si="4"/>
        <v>49.41476244658667</v>
      </c>
      <c r="G57" s="62">
        <v>374.0459</v>
      </c>
      <c r="H57" s="58">
        <f t="shared" si="5"/>
        <v>59.00013044684591</v>
      </c>
      <c r="I57" s="60">
        <v>1671.864</v>
      </c>
      <c r="J57" s="61">
        <v>714.3056</v>
      </c>
      <c r="K57" s="58">
        <f t="shared" si="7"/>
        <v>42.72510204179287</v>
      </c>
      <c r="L57" s="62">
        <v>439.1631</v>
      </c>
      <c r="M57" s="82">
        <f t="shared" si="6"/>
        <v>26.267872267122204</v>
      </c>
      <c r="N57" s="58">
        <f t="shared" si="8"/>
        <v>61.48112236555334</v>
      </c>
      <c r="O57" s="68"/>
    </row>
    <row r="58" spans="1:15" ht="12.75">
      <c r="A58" s="58" t="e">
        <f>#REF!/#REF!*100</f>
        <v>#REF!</v>
      </c>
      <c r="B58" s="62">
        <v>189.4099</v>
      </c>
      <c r="C58" s="58" t="e">
        <f>B58/#REF!*100</f>
        <v>#REF!</v>
      </c>
      <c r="D58" s="60">
        <v>1317.4242</v>
      </c>
      <c r="E58" s="61">
        <v>486.3003</v>
      </c>
      <c r="F58" s="58">
        <f t="shared" si="4"/>
        <v>36.9129624307797</v>
      </c>
      <c r="G58" s="62">
        <v>316.5671</v>
      </c>
      <c r="H58" s="58">
        <f t="shared" si="5"/>
        <v>65.09703983320594</v>
      </c>
      <c r="I58" s="60">
        <v>1748.212</v>
      </c>
      <c r="J58" s="61">
        <v>594.5534</v>
      </c>
      <c r="K58" s="58">
        <f t="shared" si="7"/>
        <v>34.0092277138013</v>
      </c>
      <c r="L58" s="62">
        <v>395.0666</v>
      </c>
      <c r="M58" s="82">
        <f t="shared" si="6"/>
        <v>22.5983233154789</v>
      </c>
      <c r="N58" s="58">
        <f t="shared" si="8"/>
        <v>66.44762270302381</v>
      </c>
      <c r="O58" s="68"/>
    </row>
    <row r="59" spans="1:15" ht="12.75">
      <c r="A59" s="58" t="e">
        <f>#REF!/#REF!*100</f>
        <v>#REF!</v>
      </c>
      <c r="B59" s="62">
        <v>383.71479999999997</v>
      </c>
      <c r="C59" s="58" t="e">
        <f>B59/#REF!*100</f>
        <v>#REF!</v>
      </c>
      <c r="D59" s="60">
        <v>1461.027</v>
      </c>
      <c r="E59" s="61">
        <v>901.5725</v>
      </c>
      <c r="F59" s="58">
        <f t="shared" si="4"/>
        <v>61.70813407281316</v>
      </c>
      <c r="G59" s="62">
        <v>537.4191999999999</v>
      </c>
      <c r="H59" s="58">
        <f t="shared" si="5"/>
        <v>59.609094110567916</v>
      </c>
      <c r="I59" s="60">
        <v>1874.1396000000004</v>
      </c>
      <c r="J59" s="61">
        <v>1044.3671000000002</v>
      </c>
      <c r="K59" s="58">
        <f t="shared" si="7"/>
        <v>55.72514982341763</v>
      </c>
      <c r="L59" s="62">
        <v>636.5911</v>
      </c>
      <c r="M59" s="83">
        <f t="shared" si="6"/>
        <v>33.96711216176212</v>
      </c>
      <c r="N59" s="58">
        <f t="shared" si="8"/>
        <v>60.95472559409425</v>
      </c>
      <c r="O59" s="68"/>
    </row>
    <row r="60" spans="1:15" ht="12.75">
      <c r="A60" s="58" t="e">
        <f>#REF!/#REF!*100</f>
        <v>#REF!</v>
      </c>
      <c r="B60" s="62">
        <v>854.6612</v>
      </c>
      <c r="C60" s="58" t="e">
        <f>B60/#REF!*100</f>
        <v>#REF!</v>
      </c>
      <c r="D60" s="60">
        <v>4589.0383</v>
      </c>
      <c r="E60" s="61">
        <v>2029.888</v>
      </c>
      <c r="F60" s="58">
        <f t="shared" si="4"/>
        <v>44.233407247875874</v>
      </c>
      <c r="G60" s="62">
        <v>1360.7845</v>
      </c>
      <c r="H60" s="58">
        <f t="shared" si="5"/>
        <v>67.03741782797869</v>
      </c>
      <c r="I60" s="60">
        <v>6156.793000000001</v>
      </c>
      <c r="J60" s="61">
        <v>2504.4497</v>
      </c>
      <c r="K60" s="58">
        <f t="shared" si="7"/>
        <v>40.67782853833156</v>
      </c>
      <c r="L60" s="62">
        <v>1701.4639</v>
      </c>
      <c r="M60" s="82">
        <f t="shared" si="6"/>
        <v>27.635554744166317</v>
      </c>
      <c r="N60" s="58">
        <f t="shared" si="8"/>
        <v>67.93763516192797</v>
      </c>
      <c r="O60" s="68"/>
    </row>
    <row r="61" spans="1:15" ht="12.75">
      <c r="A61" s="58" t="e">
        <f>#REF!/#REF!*100</f>
        <v>#REF!</v>
      </c>
      <c r="B61" s="62">
        <v>227.0906</v>
      </c>
      <c r="C61" s="58" t="e">
        <f>B61/#REF!*100</f>
        <v>#REF!</v>
      </c>
      <c r="D61" s="60">
        <v>1479.1220000000003</v>
      </c>
      <c r="E61" s="61">
        <v>643.2636000000001</v>
      </c>
      <c r="F61" s="58">
        <f t="shared" si="4"/>
        <v>43.489556642386496</v>
      </c>
      <c r="G61" s="62">
        <v>369.71209999999996</v>
      </c>
      <c r="H61" s="58">
        <f t="shared" si="5"/>
        <v>57.47443194360755</v>
      </c>
      <c r="I61" s="60">
        <v>1879.7148000000002</v>
      </c>
      <c r="J61" s="61">
        <v>736.3344000000001</v>
      </c>
      <c r="K61" s="58">
        <f t="shared" si="7"/>
        <v>39.17266598103074</v>
      </c>
      <c r="L61" s="62">
        <v>419.98740000000004</v>
      </c>
      <c r="M61" s="82">
        <f t="shared" si="6"/>
        <v>22.343144821757</v>
      </c>
      <c r="N61" s="58">
        <f t="shared" si="8"/>
        <v>57.03759052952029</v>
      </c>
      <c r="O61" s="68"/>
    </row>
    <row r="62" spans="1:15" ht="12.75">
      <c r="A62" s="58" t="e">
        <f>#REF!/#REF!*100</f>
        <v>#REF!</v>
      </c>
      <c r="B62" s="62">
        <v>276.7478</v>
      </c>
      <c r="C62" s="58" t="e">
        <f>B62/#REF!*100</f>
        <v>#REF!</v>
      </c>
      <c r="D62" s="60">
        <v>1659.3028</v>
      </c>
      <c r="E62" s="61">
        <v>757.3031</v>
      </c>
      <c r="F62" s="58">
        <f t="shared" si="4"/>
        <v>45.63983740640949</v>
      </c>
      <c r="G62" s="62">
        <v>471.19579999999996</v>
      </c>
      <c r="H62" s="58">
        <f t="shared" si="5"/>
        <v>62.220239161836254</v>
      </c>
      <c r="I62" s="60">
        <v>2235.1749</v>
      </c>
      <c r="J62" s="61">
        <v>895.8205</v>
      </c>
      <c r="K62" s="58">
        <f t="shared" si="7"/>
        <v>40.07831780859744</v>
      </c>
      <c r="L62" s="62">
        <v>585.0851</v>
      </c>
      <c r="M62" s="82">
        <f t="shared" si="6"/>
        <v>26.176255826781166</v>
      </c>
      <c r="N62" s="58">
        <f t="shared" si="8"/>
        <v>65.31276075954948</v>
      </c>
      <c r="O62" s="68"/>
    </row>
    <row r="63" spans="1:15" ht="12.75">
      <c r="A63" s="58" t="e">
        <f>#REF!/#REF!*100</f>
        <v>#REF!</v>
      </c>
      <c r="B63" s="62">
        <v>333.3735</v>
      </c>
      <c r="C63" s="58" t="e">
        <f>B63/#REF!*100</f>
        <v>#REF!</v>
      </c>
      <c r="D63" s="60">
        <v>1940.937</v>
      </c>
      <c r="E63" s="61">
        <v>832.9553</v>
      </c>
      <c r="F63" s="58">
        <f t="shared" si="4"/>
        <v>42.91511264919984</v>
      </c>
      <c r="G63" s="62">
        <v>534.8017</v>
      </c>
      <c r="H63" s="58">
        <f t="shared" si="5"/>
        <v>64.20533010594926</v>
      </c>
      <c r="I63" s="60">
        <v>2488.9642000000003</v>
      </c>
      <c r="J63" s="61">
        <v>976.4102</v>
      </c>
      <c r="K63" s="58">
        <f t="shared" si="7"/>
        <v>39.229579919229046</v>
      </c>
      <c r="L63" s="62">
        <v>655.3976</v>
      </c>
      <c r="M63" s="82">
        <f t="shared" si="6"/>
        <v>26.33214250329514</v>
      </c>
      <c r="N63" s="58">
        <f t="shared" si="8"/>
        <v>67.12318244934352</v>
      </c>
      <c r="O63" s="68"/>
    </row>
    <row r="64" spans="1:15" ht="12.75">
      <c r="A64" s="58" t="e">
        <f>#REF!/#REF!*100</f>
        <v>#REF!</v>
      </c>
      <c r="B64" s="62">
        <v>217.9741</v>
      </c>
      <c r="C64" s="58" t="e">
        <f>B64/#REF!*100</f>
        <v>#REF!</v>
      </c>
      <c r="D64" s="60">
        <v>1048.1529999999998</v>
      </c>
      <c r="E64" s="61">
        <v>560.925</v>
      </c>
      <c r="F64" s="58">
        <f t="shared" si="4"/>
        <v>53.51556499862139</v>
      </c>
      <c r="G64" s="62">
        <v>338.4833</v>
      </c>
      <c r="H64" s="58">
        <f t="shared" si="5"/>
        <v>60.34377144894594</v>
      </c>
      <c r="I64" s="60">
        <v>1367.7402</v>
      </c>
      <c r="J64" s="61">
        <v>677.625</v>
      </c>
      <c r="K64" s="58">
        <f t="shared" si="7"/>
        <v>49.54340012818224</v>
      </c>
      <c r="L64" s="62">
        <v>441.0539</v>
      </c>
      <c r="M64" s="82">
        <f t="shared" si="6"/>
        <v>32.24690624725368</v>
      </c>
      <c r="N64" s="58">
        <f t="shared" si="8"/>
        <v>65.08819774949272</v>
      </c>
      <c r="O64" s="68"/>
    </row>
    <row r="65" spans="1:15" ht="12.75">
      <c r="A65" s="58" t="e">
        <f>#REF!/#REF!*100</f>
        <v>#REF!</v>
      </c>
      <c r="B65" s="62">
        <v>157.5401</v>
      </c>
      <c r="C65" s="58" t="e">
        <f>B65/#REF!*100</f>
        <v>#REF!</v>
      </c>
      <c r="D65" s="60">
        <v>1359.2043999999999</v>
      </c>
      <c r="E65" s="61">
        <v>436.08189999999996</v>
      </c>
      <c r="F65" s="67">
        <f t="shared" si="4"/>
        <v>32.083614502719385</v>
      </c>
      <c r="G65" s="62">
        <v>294.3319</v>
      </c>
      <c r="H65" s="58">
        <f t="shared" si="5"/>
        <v>67.49463804849502</v>
      </c>
      <c r="I65" s="60">
        <v>1779.7546</v>
      </c>
      <c r="J65" s="61">
        <v>523.9518</v>
      </c>
      <c r="K65" s="58">
        <f t="shared" si="7"/>
        <v>29.439553070968326</v>
      </c>
      <c r="L65" s="62">
        <v>358.4594</v>
      </c>
      <c r="M65" s="82">
        <f t="shared" si="6"/>
        <v>20.140945274140602</v>
      </c>
      <c r="N65" s="58">
        <f t="shared" si="8"/>
        <v>68.41457553920036</v>
      </c>
      <c r="O65" s="68"/>
    </row>
    <row r="67" spans="1:25" ht="19.5">
      <c r="A67" s="217" t="s">
        <v>69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1"/>
      <c r="U67" s="231"/>
      <c r="V67" s="231"/>
      <c r="W67" s="231"/>
      <c r="X67" s="231"/>
      <c r="Y67" s="231"/>
    </row>
    <row r="68" spans="1:26" ht="12.75">
      <c r="A68" s="56"/>
      <c r="B68" s="229" t="s">
        <v>32</v>
      </c>
      <c r="C68" s="229"/>
      <c r="D68" s="229"/>
      <c r="E68" s="229"/>
      <c r="F68" s="229"/>
      <c r="G68" s="229"/>
      <c r="H68" s="229" t="s">
        <v>31</v>
      </c>
      <c r="I68" s="229"/>
      <c r="J68" s="229"/>
      <c r="K68" s="229"/>
      <c r="L68" s="229"/>
      <c r="M68" s="229"/>
      <c r="N68" s="229" t="s">
        <v>30</v>
      </c>
      <c r="O68" s="229"/>
      <c r="P68" s="229"/>
      <c r="Q68" s="229"/>
      <c r="R68" s="229"/>
      <c r="S68" s="229"/>
      <c r="T68" s="229" t="s">
        <v>27</v>
      </c>
      <c r="U68" s="229"/>
      <c r="V68" s="229"/>
      <c r="W68" s="229"/>
      <c r="X68" s="229"/>
      <c r="Y68" s="229"/>
      <c r="Z68" s="84" t="s">
        <v>45</v>
      </c>
    </row>
    <row r="69" spans="1:26" ht="12.75">
      <c r="A69" s="56"/>
      <c r="B69" s="57" t="s">
        <v>61</v>
      </c>
      <c r="C69" s="57" t="s">
        <v>62</v>
      </c>
      <c r="D69" s="57" t="s">
        <v>63</v>
      </c>
      <c r="E69" s="57"/>
      <c r="F69" s="57" t="s">
        <v>64</v>
      </c>
      <c r="G69" s="57" t="s">
        <v>65</v>
      </c>
      <c r="H69" s="57" t="s">
        <v>61</v>
      </c>
      <c r="I69" s="57" t="s">
        <v>62</v>
      </c>
      <c r="J69" s="57" t="s">
        <v>63</v>
      </c>
      <c r="K69" s="57"/>
      <c r="L69" s="57" t="s">
        <v>64</v>
      </c>
      <c r="M69" s="57" t="s">
        <v>65</v>
      </c>
      <c r="N69" s="57" t="s">
        <v>61</v>
      </c>
      <c r="O69" s="57" t="s">
        <v>62</v>
      </c>
      <c r="P69" s="57" t="s">
        <v>63</v>
      </c>
      <c r="Q69" s="57"/>
      <c r="R69" s="57" t="s">
        <v>64</v>
      </c>
      <c r="S69" s="57" t="s">
        <v>65</v>
      </c>
      <c r="T69" s="57" t="s">
        <v>61</v>
      </c>
      <c r="U69" s="57" t="s">
        <v>62</v>
      </c>
      <c r="V69" s="57" t="s">
        <v>63</v>
      </c>
      <c r="W69" s="57"/>
      <c r="X69" s="57" t="s">
        <v>64</v>
      </c>
      <c r="Y69" s="57" t="s">
        <v>65</v>
      </c>
      <c r="Z69" s="57" t="s">
        <v>70</v>
      </c>
    </row>
    <row r="70" spans="1:27" ht="12.75">
      <c r="A70" s="85" t="s">
        <v>0</v>
      </c>
      <c r="B70" s="86">
        <v>41611.097499999996</v>
      </c>
      <c r="C70" s="86">
        <v>19495.323200000003</v>
      </c>
      <c r="D70" s="76">
        <f>C70/B70*100</f>
        <v>46.85125933051875</v>
      </c>
      <c r="E70" s="76">
        <v>100</v>
      </c>
      <c r="F70" s="86">
        <v>11060.799400000004</v>
      </c>
      <c r="G70" s="76">
        <f>F70/C70*100</f>
        <v>56.73565545197016</v>
      </c>
      <c r="H70" s="87">
        <v>73202.07149999999</v>
      </c>
      <c r="I70" s="87">
        <v>31025.659099999993</v>
      </c>
      <c r="J70" s="76">
        <f aca="true" t="shared" si="9" ref="J70:J96">I70/H70*100</f>
        <v>42.38358077066165</v>
      </c>
      <c r="K70" s="76">
        <v>100</v>
      </c>
      <c r="L70" s="87">
        <v>17859.292199999996</v>
      </c>
      <c r="M70" s="76">
        <f aca="true" t="shared" si="10" ref="M70:M96">L70/I70*100</f>
        <v>57.562974383354835</v>
      </c>
      <c r="N70" s="87">
        <v>106714.94219999999</v>
      </c>
      <c r="O70" s="87">
        <v>48877.52099999999</v>
      </c>
      <c r="P70" s="76">
        <f aca="true" t="shared" si="11" ref="P70:P96">O70/N70*100</f>
        <v>45.80194674930912</v>
      </c>
      <c r="Q70" s="76"/>
      <c r="R70" s="87">
        <v>30243.40680000001</v>
      </c>
      <c r="S70" s="76">
        <f aca="true" t="shared" si="12" ref="S70:S96">R70/O70*100</f>
        <v>61.8759016031112</v>
      </c>
      <c r="T70" s="87">
        <v>140985.96279999998</v>
      </c>
      <c r="U70" s="87">
        <v>59217.127</v>
      </c>
      <c r="V70" s="76">
        <f>U70/T70*100</f>
        <v>42.00214391840151</v>
      </c>
      <c r="W70" s="76">
        <v>100</v>
      </c>
      <c r="X70" s="87">
        <v>37908.488099999995</v>
      </c>
      <c r="Y70" s="76">
        <f>X70/U70*100</f>
        <v>64.0160879469887</v>
      </c>
      <c r="Z70" s="42">
        <f>C70/U70*100</f>
        <v>32.92176467797906</v>
      </c>
      <c r="AA70" s="47"/>
    </row>
    <row r="71" spans="1:27" ht="12.75">
      <c r="A71" s="88" t="s">
        <v>39</v>
      </c>
      <c r="B71" s="89">
        <v>1550.0447</v>
      </c>
      <c r="C71" s="86">
        <v>670.185</v>
      </c>
      <c r="D71" s="76">
        <f>C71/B71*100</f>
        <v>43.23649505075563</v>
      </c>
      <c r="E71" s="76">
        <f>C71/19495*100</f>
        <v>3.437727622467299</v>
      </c>
      <c r="F71" s="90">
        <v>316.1173</v>
      </c>
      <c r="G71" s="76">
        <f>F71/C71*100</f>
        <v>47.16866238426704</v>
      </c>
      <c r="H71" s="91">
        <v>2536.1908000000003</v>
      </c>
      <c r="I71" s="92">
        <v>1144.1656</v>
      </c>
      <c r="J71" s="76">
        <f t="shared" si="9"/>
        <v>45.1135458735991</v>
      </c>
      <c r="K71" s="76">
        <f>I71/31026*100</f>
        <v>3.6877638109972284</v>
      </c>
      <c r="L71" s="93">
        <v>521.5576</v>
      </c>
      <c r="M71" s="76">
        <f t="shared" si="10"/>
        <v>45.584100763036396</v>
      </c>
      <c r="N71" s="91">
        <v>3805.8077000000003</v>
      </c>
      <c r="O71" s="92">
        <v>1827.8027000000002</v>
      </c>
      <c r="P71" s="76">
        <f t="shared" si="11"/>
        <v>48.02666987089233</v>
      </c>
      <c r="Q71" s="76">
        <f>O71/48878*100</f>
        <v>3.7395202340521303</v>
      </c>
      <c r="R71" s="93">
        <v>957.8745</v>
      </c>
      <c r="S71" s="76">
        <f t="shared" si="12"/>
        <v>52.40579303225671</v>
      </c>
      <c r="T71" s="91">
        <v>5250.0419999999995</v>
      </c>
      <c r="U71" s="91">
        <v>2315.1403</v>
      </c>
      <c r="V71" s="76">
        <f>U71/T71*100</f>
        <v>44.097557695728916</v>
      </c>
      <c r="W71" s="76">
        <f>U71/59217*100</f>
        <v>3.909587280679535</v>
      </c>
      <c r="X71" s="91">
        <v>1283.1433000000002</v>
      </c>
      <c r="Y71" s="76">
        <f>X71/U71*100</f>
        <v>55.42399741389323</v>
      </c>
      <c r="Z71" s="42">
        <f aca="true" t="shared" si="13" ref="Z71:Z96">C71/U71*100</f>
        <v>28.94792164431676</v>
      </c>
      <c r="AA71" s="47"/>
    </row>
    <row r="72" spans="1:27" ht="12.75">
      <c r="A72" s="94" t="s">
        <v>1</v>
      </c>
      <c r="B72" s="89">
        <v>12322.9057</v>
      </c>
      <c r="C72" s="86">
        <v>6302.8046</v>
      </c>
      <c r="D72" s="76">
        <f>C72/B72*100</f>
        <v>51.147065095207225</v>
      </c>
      <c r="E72" s="76">
        <f aca="true" t="shared" si="14" ref="E72:E96">C72/19495*100</f>
        <v>32.33036470889972</v>
      </c>
      <c r="F72" s="90">
        <v>3807.1198</v>
      </c>
      <c r="G72" s="76">
        <f>F72/C72*100</f>
        <v>60.40358287483638</v>
      </c>
      <c r="H72" s="91">
        <v>23613.5401</v>
      </c>
      <c r="I72" s="92">
        <v>10172.992699999999</v>
      </c>
      <c r="J72" s="76">
        <f t="shared" si="9"/>
        <v>43.08118417195735</v>
      </c>
      <c r="K72" s="76">
        <f aca="true" t="shared" si="15" ref="K72:K96">I72/31026*100</f>
        <v>32.788605363243725</v>
      </c>
      <c r="L72" s="93">
        <v>6157.8352</v>
      </c>
      <c r="M72" s="76">
        <f t="shared" si="10"/>
        <v>60.53120631847108</v>
      </c>
      <c r="N72" s="91">
        <v>34717.532999999996</v>
      </c>
      <c r="O72" s="92">
        <v>16966.4215</v>
      </c>
      <c r="P72" s="76">
        <f t="shared" si="11"/>
        <v>48.86989377960699</v>
      </c>
      <c r="Q72" s="76">
        <f aca="true" t="shared" si="16" ref="Q72:Q96">O72/48878*100</f>
        <v>34.711775236302636</v>
      </c>
      <c r="R72" s="93">
        <v>10764.5679</v>
      </c>
      <c r="S72" s="76">
        <f t="shared" si="12"/>
        <v>63.44630716618704</v>
      </c>
      <c r="T72" s="91">
        <v>46504.87270000001</v>
      </c>
      <c r="U72" s="92">
        <v>20802.5122</v>
      </c>
      <c r="V72" s="76">
        <f>U72/T72*100</f>
        <v>44.73189795442661</v>
      </c>
      <c r="W72" s="95">
        <f aca="true" t="shared" si="17" ref="W72:W96">U72/59217*100</f>
        <v>35.12929091308239</v>
      </c>
      <c r="X72" s="93">
        <v>13667.8526</v>
      </c>
      <c r="Y72" s="76">
        <f>X72/U72*100</f>
        <v>65.70289428793124</v>
      </c>
      <c r="Z72" s="42">
        <f t="shared" si="13"/>
        <v>30.298285800308296</v>
      </c>
      <c r="AA72" s="47"/>
    </row>
    <row r="73" spans="1:27" ht="12.75">
      <c r="A73" s="96" t="s">
        <v>3</v>
      </c>
      <c r="B73" s="89">
        <v>627.2799</v>
      </c>
      <c r="C73" s="86">
        <v>282.40139999999997</v>
      </c>
      <c r="D73" s="76">
        <f aca="true" t="shared" si="18" ref="D73:D96">C73/B73*100</f>
        <v>45.01999824958523</v>
      </c>
      <c r="E73" s="76">
        <f t="shared" si="14"/>
        <v>1.448583739420364</v>
      </c>
      <c r="F73" s="90">
        <v>151.13729999999998</v>
      </c>
      <c r="G73" s="76">
        <f aca="true" t="shared" si="19" ref="G73:G96">F73/C73*100</f>
        <v>53.5186086187958</v>
      </c>
      <c r="H73" s="91">
        <v>1147.6327</v>
      </c>
      <c r="I73" s="92">
        <v>463.84040000000005</v>
      </c>
      <c r="J73" s="76">
        <f t="shared" si="9"/>
        <v>40.41714740264895</v>
      </c>
      <c r="K73" s="76">
        <f t="shared" si="15"/>
        <v>1.4950054792754466</v>
      </c>
      <c r="L73" s="93">
        <v>262.44640000000004</v>
      </c>
      <c r="M73" s="76">
        <f t="shared" si="10"/>
        <v>56.581186114879166</v>
      </c>
      <c r="N73" s="91">
        <v>1728.016</v>
      </c>
      <c r="O73" s="92">
        <v>758.8543000000001</v>
      </c>
      <c r="P73" s="76">
        <f t="shared" si="11"/>
        <v>43.91477277988167</v>
      </c>
      <c r="Q73" s="76">
        <f t="shared" si="16"/>
        <v>1.5525477720037646</v>
      </c>
      <c r="R73" s="93">
        <v>462.205</v>
      </c>
      <c r="S73" s="76">
        <f t="shared" si="12"/>
        <v>60.908266580290835</v>
      </c>
      <c r="T73" s="91">
        <v>2304.3129</v>
      </c>
      <c r="U73" s="92">
        <v>909.0623</v>
      </c>
      <c r="V73" s="76">
        <f aca="true" t="shared" si="20" ref="V73:V96">U73/T73*100</f>
        <v>39.45047133138907</v>
      </c>
      <c r="W73" s="76">
        <f t="shared" si="17"/>
        <v>1.5351373760913252</v>
      </c>
      <c r="X73" s="93">
        <v>563.9609</v>
      </c>
      <c r="Y73" s="76">
        <f aca="true" t="shared" si="21" ref="Y73:Y96">X73/U73*100</f>
        <v>62.0376513248872</v>
      </c>
      <c r="Z73" s="42">
        <f t="shared" si="13"/>
        <v>31.065131619692067</v>
      </c>
      <c r="AA73" s="47"/>
    </row>
    <row r="74" spans="1:27" ht="12.75">
      <c r="A74" s="97" t="s">
        <v>4</v>
      </c>
      <c r="B74" s="98">
        <v>554.4069999999999</v>
      </c>
      <c r="C74" s="99">
        <v>285.23019999999997</v>
      </c>
      <c r="D74" s="100">
        <f t="shared" si="18"/>
        <v>51.44779918002479</v>
      </c>
      <c r="E74" s="100">
        <f t="shared" si="14"/>
        <v>1.4630941266991535</v>
      </c>
      <c r="F74" s="101">
        <v>176.6583</v>
      </c>
      <c r="G74" s="100">
        <f t="shared" si="19"/>
        <v>61.93534205003538</v>
      </c>
      <c r="H74" s="102">
        <v>895.6989000000001</v>
      </c>
      <c r="I74" s="103">
        <v>361.1022</v>
      </c>
      <c r="J74" s="100">
        <f t="shared" si="9"/>
        <v>40.315132685771964</v>
      </c>
      <c r="K74" s="100">
        <f t="shared" si="15"/>
        <v>1.1638696577064396</v>
      </c>
      <c r="L74" s="104">
        <v>241.0814</v>
      </c>
      <c r="M74" s="100">
        <f t="shared" si="10"/>
        <v>66.7626505737157</v>
      </c>
      <c r="N74" s="102">
        <v>1303.0362</v>
      </c>
      <c r="O74" s="103">
        <v>546.4453</v>
      </c>
      <c r="P74" s="100">
        <f t="shared" si="11"/>
        <v>41.93630998125762</v>
      </c>
      <c r="Q74" s="100">
        <f t="shared" si="16"/>
        <v>1.1179780269241786</v>
      </c>
      <c r="R74" s="104">
        <v>369.4505</v>
      </c>
      <c r="S74" s="100">
        <f t="shared" si="12"/>
        <v>67.60978637752031</v>
      </c>
      <c r="T74" s="102">
        <v>1697.5624</v>
      </c>
      <c r="U74" s="103">
        <v>627.9999</v>
      </c>
      <c r="V74" s="100">
        <f t="shared" si="20"/>
        <v>36.9942159416349</v>
      </c>
      <c r="W74" s="100">
        <f t="shared" si="17"/>
        <v>1.06050610466589</v>
      </c>
      <c r="X74" s="104">
        <v>434.911</v>
      </c>
      <c r="Y74" s="100">
        <f t="shared" si="21"/>
        <v>69.25335497664888</v>
      </c>
      <c r="Z74" s="105">
        <f t="shared" si="13"/>
        <v>45.41882888834854</v>
      </c>
      <c r="AA74" s="47"/>
    </row>
    <row r="75" spans="1:27" ht="12.75">
      <c r="A75" s="94" t="s">
        <v>5</v>
      </c>
      <c r="B75" s="89">
        <v>4456.9069</v>
      </c>
      <c r="C75" s="86">
        <v>1639.7801999999997</v>
      </c>
      <c r="D75" s="76">
        <f t="shared" si="18"/>
        <v>36.79188811415378</v>
      </c>
      <c r="E75" s="76">
        <f t="shared" si="14"/>
        <v>8.411285970761732</v>
      </c>
      <c r="F75" s="90">
        <v>835.3616000000001</v>
      </c>
      <c r="G75" s="76">
        <f t="shared" si="19"/>
        <v>50.9435105997743</v>
      </c>
      <c r="H75" s="91">
        <v>7426.0941</v>
      </c>
      <c r="I75" s="92">
        <v>2435.0807</v>
      </c>
      <c r="J75" s="76">
        <f t="shared" si="9"/>
        <v>32.790867813000105</v>
      </c>
      <c r="K75" s="76">
        <f t="shared" si="15"/>
        <v>7.848516405595307</v>
      </c>
      <c r="L75" s="93">
        <v>1246.9538</v>
      </c>
      <c r="M75" s="76">
        <f t="shared" si="10"/>
        <v>51.20790452653171</v>
      </c>
      <c r="N75" s="91">
        <v>10783.142199999998</v>
      </c>
      <c r="O75" s="92">
        <v>3722.8882999999996</v>
      </c>
      <c r="P75" s="76">
        <f t="shared" si="11"/>
        <v>34.52507841360008</v>
      </c>
      <c r="Q75" s="76">
        <f t="shared" si="16"/>
        <v>7.616695241212815</v>
      </c>
      <c r="R75" s="93">
        <v>2197.2946</v>
      </c>
      <c r="S75" s="76">
        <f t="shared" si="12"/>
        <v>59.02123359435738</v>
      </c>
      <c r="T75" s="91">
        <v>13881.900099999999</v>
      </c>
      <c r="U75" s="92">
        <v>4266.8596</v>
      </c>
      <c r="V75" s="76">
        <f t="shared" si="20"/>
        <v>30.736855684475067</v>
      </c>
      <c r="W75" s="95">
        <f t="shared" si="17"/>
        <v>7.205463971494671</v>
      </c>
      <c r="X75" s="93">
        <v>2664.4388</v>
      </c>
      <c r="Y75" s="76">
        <f t="shared" si="21"/>
        <v>62.444960691933716</v>
      </c>
      <c r="Z75" s="42">
        <f t="shared" si="13"/>
        <v>38.430610653324514</v>
      </c>
      <c r="AA75" s="47"/>
    </row>
    <row r="76" spans="1:27" ht="12.75">
      <c r="A76" s="94" t="s">
        <v>6</v>
      </c>
      <c r="B76" s="89">
        <v>3627.7718000000004</v>
      </c>
      <c r="C76" s="86">
        <v>1338.0433</v>
      </c>
      <c r="D76" s="76">
        <f t="shared" si="18"/>
        <v>36.883337039005596</v>
      </c>
      <c r="E76" s="76">
        <f t="shared" si="14"/>
        <v>6.86352038984355</v>
      </c>
      <c r="F76" s="90">
        <v>654.7444</v>
      </c>
      <c r="G76" s="76">
        <f t="shared" si="19"/>
        <v>48.93297548741509</v>
      </c>
      <c r="H76" s="91">
        <v>6017.3857</v>
      </c>
      <c r="I76" s="92">
        <v>2171.9887</v>
      </c>
      <c r="J76" s="76">
        <f t="shared" si="9"/>
        <v>36.095221551113134</v>
      </c>
      <c r="K76" s="76">
        <f t="shared" si="15"/>
        <v>7.000543737510474</v>
      </c>
      <c r="L76" s="93">
        <v>1222.2151999999999</v>
      </c>
      <c r="M76" s="76">
        <f t="shared" si="10"/>
        <v>56.27171080586193</v>
      </c>
      <c r="N76" s="91">
        <v>8638.0715</v>
      </c>
      <c r="O76" s="92">
        <v>3316.2124999999996</v>
      </c>
      <c r="P76" s="76">
        <f t="shared" si="11"/>
        <v>38.39065814632352</v>
      </c>
      <c r="Q76" s="76">
        <f t="shared" si="16"/>
        <v>6.784673063545971</v>
      </c>
      <c r="R76" s="93">
        <v>2078.5842</v>
      </c>
      <c r="S76" s="76">
        <f t="shared" si="12"/>
        <v>62.67946339385669</v>
      </c>
      <c r="T76" s="91">
        <v>11303.2952</v>
      </c>
      <c r="U76" s="92">
        <v>3968.0354</v>
      </c>
      <c r="V76" s="76">
        <f t="shared" si="20"/>
        <v>35.10512049618947</v>
      </c>
      <c r="W76" s="95">
        <f t="shared" si="17"/>
        <v>6.700838272793286</v>
      </c>
      <c r="X76" s="93">
        <v>2565.1135</v>
      </c>
      <c r="Y76" s="76">
        <f t="shared" si="21"/>
        <v>64.64442076298008</v>
      </c>
      <c r="Z76" s="42">
        <f t="shared" si="13"/>
        <v>33.72054846083278</v>
      </c>
      <c r="AA76" s="47"/>
    </row>
    <row r="77" spans="1:27" ht="12.75">
      <c r="A77" s="106" t="s">
        <v>7</v>
      </c>
      <c r="B77" s="107">
        <v>521.1307999999999</v>
      </c>
      <c r="C77" s="108">
        <v>201.2996</v>
      </c>
      <c r="D77" s="109">
        <f t="shared" si="18"/>
        <v>38.627461666053904</v>
      </c>
      <c r="E77" s="109">
        <f t="shared" si="14"/>
        <v>1.0325704026673506</v>
      </c>
      <c r="F77" s="110">
        <v>91.7672</v>
      </c>
      <c r="G77" s="109">
        <f t="shared" si="19"/>
        <v>45.5873732486304</v>
      </c>
      <c r="H77" s="111">
        <v>943.6063999999999</v>
      </c>
      <c r="I77" s="112">
        <v>329.68409999999994</v>
      </c>
      <c r="J77" s="109">
        <f t="shared" si="9"/>
        <v>34.938730809795274</v>
      </c>
      <c r="K77" s="109">
        <f t="shared" si="15"/>
        <v>1.0626058789402435</v>
      </c>
      <c r="L77" s="113">
        <v>160.2717</v>
      </c>
      <c r="M77" s="109">
        <f t="shared" si="10"/>
        <v>48.61371840498224</v>
      </c>
      <c r="N77" s="111">
        <v>1318.405</v>
      </c>
      <c r="O77" s="112">
        <v>512.2141</v>
      </c>
      <c r="P77" s="109">
        <f t="shared" si="11"/>
        <v>38.85104349573918</v>
      </c>
      <c r="Q77" s="109">
        <f t="shared" si="16"/>
        <v>1.047944064814436</v>
      </c>
      <c r="R77" s="113">
        <v>281.271</v>
      </c>
      <c r="S77" s="109">
        <f t="shared" si="12"/>
        <v>54.912779636484046</v>
      </c>
      <c r="T77" s="111">
        <v>1741.3993000000003</v>
      </c>
      <c r="U77" s="112">
        <v>625.7875</v>
      </c>
      <c r="V77" s="109">
        <f t="shared" si="20"/>
        <v>35.935899365527476</v>
      </c>
      <c r="W77" s="109">
        <f t="shared" si="17"/>
        <v>1.0567700153672088</v>
      </c>
      <c r="X77" s="113">
        <v>362.8305</v>
      </c>
      <c r="Y77" s="109">
        <f t="shared" si="21"/>
        <v>57.97982541997083</v>
      </c>
      <c r="Z77" s="114">
        <f t="shared" si="13"/>
        <v>32.167405069612286</v>
      </c>
      <c r="AA77" s="47"/>
    </row>
    <row r="78" spans="1:27" ht="12.75">
      <c r="A78" s="96" t="s">
        <v>8</v>
      </c>
      <c r="B78" s="89">
        <v>379.16200000000003</v>
      </c>
      <c r="C78" s="86">
        <v>206.2756</v>
      </c>
      <c r="D78" s="76">
        <f t="shared" si="18"/>
        <v>54.40302561965598</v>
      </c>
      <c r="E78" s="76">
        <f t="shared" si="14"/>
        <v>1.058094896127212</v>
      </c>
      <c r="F78" s="90">
        <v>118.285</v>
      </c>
      <c r="G78" s="76">
        <f t="shared" si="19"/>
        <v>57.34318552460882</v>
      </c>
      <c r="H78" s="91">
        <v>676.0801999999999</v>
      </c>
      <c r="I78" s="92">
        <v>353.7603</v>
      </c>
      <c r="J78" s="76">
        <f t="shared" si="9"/>
        <v>52.32519751354944</v>
      </c>
      <c r="K78" s="76">
        <f t="shared" si="15"/>
        <v>1.1402059562947204</v>
      </c>
      <c r="L78" s="93">
        <v>196.09029999999998</v>
      </c>
      <c r="M78" s="76">
        <f t="shared" si="10"/>
        <v>55.43027298427777</v>
      </c>
      <c r="N78" s="91">
        <v>1017.0928</v>
      </c>
      <c r="O78" s="92">
        <v>573.7486</v>
      </c>
      <c r="P78" s="76">
        <f t="shared" si="11"/>
        <v>56.410644141812824</v>
      </c>
      <c r="Q78" s="76">
        <f t="shared" si="16"/>
        <v>1.1738381275829617</v>
      </c>
      <c r="R78" s="93">
        <v>336.53479999999996</v>
      </c>
      <c r="S78" s="76">
        <f t="shared" si="12"/>
        <v>58.655445956643725</v>
      </c>
      <c r="T78" s="91">
        <v>1411.5430999999999</v>
      </c>
      <c r="U78" s="92">
        <v>690.489</v>
      </c>
      <c r="V78" s="76">
        <f t="shared" si="20"/>
        <v>48.91731609187138</v>
      </c>
      <c r="W78" s="76">
        <f t="shared" si="17"/>
        <v>1.1660317138659508</v>
      </c>
      <c r="X78" s="93">
        <v>413.5261</v>
      </c>
      <c r="Y78" s="76">
        <f t="shared" si="21"/>
        <v>59.888875854647935</v>
      </c>
      <c r="Z78" s="42">
        <f t="shared" si="13"/>
        <v>29.873843030084473</v>
      </c>
      <c r="AA78" s="47"/>
    </row>
    <row r="79" spans="1:27" ht="12.75">
      <c r="A79" s="96" t="s">
        <v>9</v>
      </c>
      <c r="B79" s="89">
        <v>1306.3553000000002</v>
      </c>
      <c r="C79" s="86">
        <v>524.7608</v>
      </c>
      <c r="D79" s="76">
        <f t="shared" si="18"/>
        <v>40.169837409470446</v>
      </c>
      <c r="E79" s="76">
        <f t="shared" si="14"/>
        <v>2.6917712233906133</v>
      </c>
      <c r="F79" s="90">
        <v>296.0845</v>
      </c>
      <c r="G79" s="76">
        <f t="shared" si="19"/>
        <v>56.422754900899605</v>
      </c>
      <c r="H79" s="91">
        <v>2190.126</v>
      </c>
      <c r="I79" s="92">
        <v>844.2563</v>
      </c>
      <c r="J79" s="76">
        <f t="shared" si="9"/>
        <v>38.54829813444523</v>
      </c>
      <c r="K79" s="76">
        <f t="shared" si="15"/>
        <v>2.721125185328434</v>
      </c>
      <c r="L79" s="93">
        <v>490.871</v>
      </c>
      <c r="M79" s="76">
        <f t="shared" si="10"/>
        <v>58.14241480934166</v>
      </c>
      <c r="N79" s="91">
        <v>3112.8208999999997</v>
      </c>
      <c r="O79" s="92">
        <v>1302.4633</v>
      </c>
      <c r="P79" s="76">
        <f t="shared" si="11"/>
        <v>41.84189652543132</v>
      </c>
      <c r="Q79" s="76">
        <f t="shared" si="16"/>
        <v>2.6647229837554725</v>
      </c>
      <c r="R79" s="93">
        <v>850.7672</v>
      </c>
      <c r="S79" s="76">
        <f t="shared" si="12"/>
        <v>65.31985968433813</v>
      </c>
      <c r="T79" s="91">
        <v>4162.1277</v>
      </c>
      <c r="U79" s="92">
        <v>1546.4613000000002</v>
      </c>
      <c r="V79" s="76">
        <f t="shared" si="20"/>
        <v>37.15554666907506</v>
      </c>
      <c r="W79" s="76">
        <f t="shared" si="17"/>
        <v>2.611515780941284</v>
      </c>
      <c r="X79" s="93">
        <v>1039.7953</v>
      </c>
      <c r="Y79" s="76">
        <f t="shared" si="21"/>
        <v>67.23707214658394</v>
      </c>
      <c r="Z79" s="42">
        <f t="shared" si="13"/>
        <v>33.933005630338116</v>
      </c>
      <c r="AA79" s="47"/>
    </row>
    <row r="80" spans="1:27" ht="12.75">
      <c r="A80" s="96" t="s">
        <v>10</v>
      </c>
      <c r="B80" s="89">
        <v>851.019</v>
      </c>
      <c r="C80" s="86">
        <v>496.2922</v>
      </c>
      <c r="D80" s="76">
        <f t="shared" si="18"/>
        <v>58.31740536932782</v>
      </c>
      <c r="E80" s="76">
        <f t="shared" si="14"/>
        <v>2.545740959220313</v>
      </c>
      <c r="F80" s="90">
        <v>285.98629999999997</v>
      </c>
      <c r="G80" s="76">
        <f t="shared" si="19"/>
        <v>57.624580841689635</v>
      </c>
      <c r="H80" s="91">
        <v>1372.3443</v>
      </c>
      <c r="I80" s="92">
        <v>726.0425</v>
      </c>
      <c r="J80" s="76">
        <f t="shared" si="9"/>
        <v>52.905273115500236</v>
      </c>
      <c r="K80" s="76">
        <f t="shared" si="15"/>
        <v>2.3401099078192487</v>
      </c>
      <c r="L80" s="93">
        <v>452.0736</v>
      </c>
      <c r="M80" s="76">
        <f t="shared" si="10"/>
        <v>62.26544589331892</v>
      </c>
      <c r="N80" s="91">
        <v>1909.7425</v>
      </c>
      <c r="O80" s="92">
        <v>1046.3558</v>
      </c>
      <c r="P80" s="76">
        <f t="shared" si="11"/>
        <v>54.79041284361635</v>
      </c>
      <c r="Q80" s="76">
        <f t="shared" si="16"/>
        <v>2.1407500306886535</v>
      </c>
      <c r="R80" s="93">
        <v>686.6224</v>
      </c>
      <c r="S80" s="76">
        <f t="shared" si="12"/>
        <v>65.62035590570625</v>
      </c>
      <c r="T80" s="91">
        <v>2448.8758</v>
      </c>
      <c r="U80" s="92">
        <v>1215.5116</v>
      </c>
      <c r="V80" s="76">
        <f t="shared" si="20"/>
        <v>49.63549396829354</v>
      </c>
      <c r="W80" s="76">
        <f t="shared" si="17"/>
        <v>2.052639613624466</v>
      </c>
      <c r="X80" s="93">
        <v>812.949</v>
      </c>
      <c r="Y80" s="76">
        <f t="shared" si="21"/>
        <v>66.8812210430571</v>
      </c>
      <c r="Z80" s="42">
        <f t="shared" si="13"/>
        <v>40.82990240488038</v>
      </c>
      <c r="AA80" s="47"/>
    </row>
    <row r="81" spans="1:27" ht="12.75">
      <c r="A81" s="96" t="s">
        <v>11</v>
      </c>
      <c r="B81" s="89">
        <v>541.5601</v>
      </c>
      <c r="C81" s="86">
        <v>228.4381</v>
      </c>
      <c r="D81" s="76">
        <f t="shared" si="18"/>
        <v>42.181486413049996</v>
      </c>
      <c r="E81" s="76">
        <f t="shared" si="14"/>
        <v>1.1717778917671198</v>
      </c>
      <c r="F81" s="90">
        <v>94.7218</v>
      </c>
      <c r="G81" s="76">
        <f t="shared" si="19"/>
        <v>41.464974537960174</v>
      </c>
      <c r="H81" s="91">
        <v>1285.5724</v>
      </c>
      <c r="I81" s="92">
        <v>529.0458</v>
      </c>
      <c r="J81" s="76">
        <f t="shared" si="9"/>
        <v>41.152548078972444</v>
      </c>
      <c r="K81" s="76">
        <f t="shared" si="15"/>
        <v>1.7051692129181975</v>
      </c>
      <c r="L81" s="93">
        <v>298.23440000000005</v>
      </c>
      <c r="M81" s="76">
        <f t="shared" si="10"/>
        <v>56.37213262065403</v>
      </c>
      <c r="N81" s="91">
        <v>2251.6312</v>
      </c>
      <c r="O81" s="92">
        <v>1063.8481</v>
      </c>
      <c r="P81" s="76">
        <f t="shared" si="11"/>
        <v>47.24788411174974</v>
      </c>
      <c r="Q81" s="76">
        <f t="shared" si="16"/>
        <v>2.176537706125455</v>
      </c>
      <c r="R81" s="93">
        <v>658.0528</v>
      </c>
      <c r="S81" s="76">
        <f t="shared" si="12"/>
        <v>61.855898412564734</v>
      </c>
      <c r="T81" s="91">
        <v>2854.7298</v>
      </c>
      <c r="U81" s="92">
        <v>1265.9652999999998</v>
      </c>
      <c r="V81" s="76">
        <f t="shared" si="20"/>
        <v>44.34623900307482</v>
      </c>
      <c r="W81" s="76">
        <f t="shared" si="17"/>
        <v>2.1378409916071397</v>
      </c>
      <c r="X81" s="93">
        <v>839.0766</v>
      </c>
      <c r="Y81" s="76">
        <f t="shared" si="21"/>
        <v>66.27958917989301</v>
      </c>
      <c r="Z81" s="42">
        <f t="shared" si="13"/>
        <v>18.044578315061244</v>
      </c>
      <c r="AA81" s="47"/>
    </row>
    <row r="82" spans="1:27" ht="12.75">
      <c r="A82" s="106" t="s">
        <v>12</v>
      </c>
      <c r="B82" s="107">
        <v>415.9416</v>
      </c>
      <c r="C82" s="108">
        <v>157.8218</v>
      </c>
      <c r="D82" s="109">
        <f t="shared" si="18"/>
        <v>37.94325934217688</v>
      </c>
      <c r="E82" s="109">
        <f t="shared" si="14"/>
        <v>0.8095501410618107</v>
      </c>
      <c r="F82" s="110">
        <v>74.2965</v>
      </c>
      <c r="G82" s="109">
        <f t="shared" si="19"/>
        <v>47.07619606416857</v>
      </c>
      <c r="H82" s="111">
        <v>705.1399</v>
      </c>
      <c r="I82" s="112">
        <v>240.9581</v>
      </c>
      <c r="J82" s="109">
        <f t="shared" si="9"/>
        <v>34.17167288363628</v>
      </c>
      <c r="K82" s="109">
        <f t="shared" si="15"/>
        <v>0.7766328240830271</v>
      </c>
      <c r="L82" s="113">
        <v>125.9856</v>
      </c>
      <c r="M82" s="109">
        <f t="shared" si="10"/>
        <v>52.28527283374164</v>
      </c>
      <c r="N82" s="111">
        <v>952.5981</v>
      </c>
      <c r="O82" s="112">
        <v>346.823</v>
      </c>
      <c r="P82" s="109">
        <f t="shared" si="11"/>
        <v>36.408113768020314</v>
      </c>
      <c r="Q82" s="109">
        <f t="shared" si="16"/>
        <v>0.7095687221244732</v>
      </c>
      <c r="R82" s="113">
        <v>213.5789</v>
      </c>
      <c r="S82" s="109">
        <f t="shared" si="12"/>
        <v>61.58152717668667</v>
      </c>
      <c r="T82" s="111">
        <v>1238.3049</v>
      </c>
      <c r="U82" s="112">
        <v>402.01489999999995</v>
      </c>
      <c r="V82" s="109">
        <f t="shared" si="20"/>
        <v>32.46493654349587</v>
      </c>
      <c r="W82" s="109">
        <f t="shared" si="17"/>
        <v>0.6788842730972524</v>
      </c>
      <c r="X82" s="113">
        <v>260.20849999999996</v>
      </c>
      <c r="Y82" s="109">
        <f t="shared" si="21"/>
        <v>64.72608353570975</v>
      </c>
      <c r="Z82" s="114">
        <f t="shared" si="13"/>
        <v>39.25769915493183</v>
      </c>
      <c r="AA82" s="47"/>
    </row>
    <row r="83" spans="1:27" ht="12.75">
      <c r="A83" s="96" t="s">
        <v>13</v>
      </c>
      <c r="B83" s="89">
        <v>1173.6118000000001</v>
      </c>
      <c r="C83" s="86">
        <v>362.31759999999997</v>
      </c>
      <c r="D83" s="76">
        <f t="shared" si="18"/>
        <v>30.87201406802487</v>
      </c>
      <c r="E83" s="76">
        <f t="shared" si="14"/>
        <v>1.858515516799179</v>
      </c>
      <c r="F83" s="90">
        <v>181.54139999999998</v>
      </c>
      <c r="G83" s="76">
        <f t="shared" si="19"/>
        <v>50.10559796156742</v>
      </c>
      <c r="H83" s="91">
        <v>1849.0834</v>
      </c>
      <c r="I83" s="92">
        <v>555.9253</v>
      </c>
      <c r="J83" s="76">
        <f t="shared" si="9"/>
        <v>30.06491216134437</v>
      </c>
      <c r="K83" s="76">
        <f t="shared" si="15"/>
        <v>1.7918046154837879</v>
      </c>
      <c r="L83" s="93">
        <v>285.6705</v>
      </c>
      <c r="M83" s="76">
        <f t="shared" si="10"/>
        <v>51.386490235288804</v>
      </c>
      <c r="N83" s="91">
        <v>2684.9717</v>
      </c>
      <c r="O83" s="92">
        <v>907.4647</v>
      </c>
      <c r="P83" s="76">
        <f t="shared" si="11"/>
        <v>33.79792420158469</v>
      </c>
      <c r="Q83" s="76">
        <f t="shared" si="16"/>
        <v>1.8565913089733623</v>
      </c>
      <c r="R83" s="93">
        <v>538.0141</v>
      </c>
      <c r="S83" s="76">
        <f t="shared" si="12"/>
        <v>59.28760644904424</v>
      </c>
      <c r="T83" s="91">
        <v>3387.7469</v>
      </c>
      <c r="U83" s="92">
        <v>993.0274000000001</v>
      </c>
      <c r="V83" s="76">
        <f t="shared" si="20"/>
        <v>29.31232554592552</v>
      </c>
      <c r="W83" s="76">
        <f t="shared" si="17"/>
        <v>1.6769295979195167</v>
      </c>
      <c r="X83" s="93">
        <v>605.1582000000001</v>
      </c>
      <c r="Y83" s="76">
        <f t="shared" si="21"/>
        <v>60.940735371450984</v>
      </c>
      <c r="Z83" s="42">
        <f t="shared" si="13"/>
        <v>36.48616342308379</v>
      </c>
      <c r="AA83" s="47"/>
    </row>
    <row r="84" spans="1:27" ht="12.75">
      <c r="A84" s="94" t="s">
        <v>14</v>
      </c>
      <c r="B84" s="89">
        <v>3035.9416</v>
      </c>
      <c r="C84" s="86">
        <v>1877.7094</v>
      </c>
      <c r="D84" s="76">
        <f t="shared" si="18"/>
        <v>61.84932542839427</v>
      </c>
      <c r="E84" s="76">
        <f t="shared" si="14"/>
        <v>9.631748653500898</v>
      </c>
      <c r="F84" s="90">
        <v>1140.6888999999999</v>
      </c>
      <c r="G84" s="76">
        <f t="shared" si="19"/>
        <v>60.74895827863459</v>
      </c>
      <c r="H84" s="91">
        <v>4889.4092</v>
      </c>
      <c r="I84" s="92">
        <v>2758.2714</v>
      </c>
      <c r="J84" s="76">
        <f t="shared" si="9"/>
        <v>56.41318382597227</v>
      </c>
      <c r="K84" s="76">
        <f t="shared" si="15"/>
        <v>8.890193386192227</v>
      </c>
      <c r="L84" s="93">
        <v>1585.0221999999999</v>
      </c>
      <c r="M84" s="76">
        <f t="shared" si="10"/>
        <v>57.46433073989745</v>
      </c>
      <c r="N84" s="91">
        <v>6841.2423</v>
      </c>
      <c r="O84" s="92">
        <v>3847.7852000000003</v>
      </c>
      <c r="P84" s="76">
        <f t="shared" si="11"/>
        <v>56.24395440576634</v>
      </c>
      <c r="Q84" s="76">
        <f t="shared" si="16"/>
        <v>7.872223086050985</v>
      </c>
      <c r="R84" s="93">
        <v>2413.6285</v>
      </c>
      <c r="S84" s="76">
        <f t="shared" si="12"/>
        <v>62.727734905784224</v>
      </c>
      <c r="T84" s="91">
        <v>8737.642500000002</v>
      </c>
      <c r="U84" s="92">
        <v>4579.8419</v>
      </c>
      <c r="V84" s="76">
        <f t="shared" si="20"/>
        <v>52.415075347841245</v>
      </c>
      <c r="W84" s="95">
        <f t="shared" si="17"/>
        <v>7.7339985139402545</v>
      </c>
      <c r="X84" s="93">
        <v>2967.8968999999997</v>
      </c>
      <c r="Y84" s="76">
        <f t="shared" si="21"/>
        <v>64.80347935154704</v>
      </c>
      <c r="Z84" s="42">
        <f>C84/U84*100</f>
        <v>40.999437120307576</v>
      </c>
      <c r="AA84" s="47"/>
    </row>
    <row r="85" spans="1:27" ht="12.75">
      <c r="A85" s="96" t="s">
        <v>15</v>
      </c>
      <c r="B85" s="89">
        <v>761.6768999999999</v>
      </c>
      <c r="C85" s="86">
        <v>312.8651</v>
      </c>
      <c r="D85" s="76">
        <f t="shared" si="18"/>
        <v>41.075828871795906</v>
      </c>
      <c r="E85" s="76">
        <f t="shared" si="14"/>
        <v>1.6048479097204411</v>
      </c>
      <c r="F85" s="90">
        <v>162.1782</v>
      </c>
      <c r="G85" s="76">
        <f t="shared" si="19"/>
        <v>51.83646242422054</v>
      </c>
      <c r="H85" s="91">
        <v>1269.821</v>
      </c>
      <c r="I85" s="92">
        <v>485.8958</v>
      </c>
      <c r="J85" s="76">
        <f t="shared" si="9"/>
        <v>38.26490505354692</v>
      </c>
      <c r="K85" s="76">
        <f t="shared" si="15"/>
        <v>1.5660923096757557</v>
      </c>
      <c r="L85" s="93">
        <v>268.2855</v>
      </c>
      <c r="M85" s="76">
        <f t="shared" si="10"/>
        <v>55.21461597321895</v>
      </c>
      <c r="N85" s="91">
        <v>1741.2406999999998</v>
      </c>
      <c r="O85" s="92">
        <v>721.7565999999999</v>
      </c>
      <c r="P85" s="76">
        <f t="shared" si="11"/>
        <v>41.45070810715601</v>
      </c>
      <c r="Q85" s="76">
        <f t="shared" si="16"/>
        <v>1.4766492082327427</v>
      </c>
      <c r="R85" s="93">
        <v>444.75079999999997</v>
      </c>
      <c r="S85" s="76">
        <f t="shared" si="12"/>
        <v>61.62060727951778</v>
      </c>
      <c r="T85" s="91">
        <v>2551.5132</v>
      </c>
      <c r="U85" s="92">
        <v>1102.8262</v>
      </c>
      <c r="V85" s="76">
        <f t="shared" si="20"/>
        <v>43.22243757155558</v>
      </c>
      <c r="W85" s="76">
        <f t="shared" si="17"/>
        <v>1.8623472989175407</v>
      </c>
      <c r="X85" s="93">
        <v>705.737</v>
      </c>
      <c r="Y85" s="76">
        <f t="shared" si="21"/>
        <v>63.99349235627517</v>
      </c>
      <c r="Z85" s="42">
        <f t="shared" si="13"/>
        <v>28.369393110174567</v>
      </c>
      <c r="AA85" s="47"/>
    </row>
    <row r="86" spans="1:27" ht="12.75">
      <c r="A86" s="94" t="s">
        <v>16</v>
      </c>
      <c r="B86" s="89">
        <v>1821.2793000000001</v>
      </c>
      <c r="C86" s="86">
        <v>1092.9399</v>
      </c>
      <c r="D86" s="76">
        <f t="shared" si="18"/>
        <v>60.00946148127857</v>
      </c>
      <c r="E86" s="76">
        <f t="shared" si="14"/>
        <v>5.6062575019235705</v>
      </c>
      <c r="F86" s="90">
        <v>672.5261999999999</v>
      </c>
      <c r="G86" s="76">
        <f t="shared" si="19"/>
        <v>61.53368542954648</v>
      </c>
      <c r="H86" s="91">
        <v>3134.4357</v>
      </c>
      <c r="I86" s="92">
        <v>1876.1479</v>
      </c>
      <c r="J86" s="76">
        <f t="shared" si="9"/>
        <v>59.85600215056254</v>
      </c>
      <c r="K86" s="76">
        <f t="shared" si="15"/>
        <v>6.047018307226197</v>
      </c>
      <c r="L86" s="93">
        <v>1083.6449</v>
      </c>
      <c r="M86" s="76">
        <f t="shared" si="10"/>
        <v>57.75903381604404</v>
      </c>
      <c r="N86" s="91">
        <v>5152.2345000000005</v>
      </c>
      <c r="O86" s="92">
        <v>3020.7402</v>
      </c>
      <c r="P86" s="76">
        <f t="shared" si="11"/>
        <v>58.62971105061309</v>
      </c>
      <c r="Q86" s="76">
        <f t="shared" si="16"/>
        <v>6.1801632636359916</v>
      </c>
      <c r="R86" s="93">
        <v>1687.4343000000001</v>
      </c>
      <c r="S86" s="76">
        <f t="shared" si="12"/>
        <v>55.86161630185873</v>
      </c>
      <c r="T86" s="91">
        <v>6870.454100000001</v>
      </c>
      <c r="U86" s="92">
        <v>3973.9099000000006</v>
      </c>
      <c r="V86" s="76">
        <f t="shared" si="20"/>
        <v>57.840571265878914</v>
      </c>
      <c r="W86" s="95">
        <f t="shared" si="17"/>
        <v>6.7107585659523465</v>
      </c>
      <c r="X86" s="93">
        <v>2257.3796</v>
      </c>
      <c r="Y86" s="76">
        <f t="shared" si="21"/>
        <v>56.805002045969886</v>
      </c>
      <c r="Z86" s="42">
        <f t="shared" si="13"/>
        <v>27.50288575994136</v>
      </c>
      <c r="AA86" s="47"/>
    </row>
    <row r="87" spans="1:27" ht="12.75">
      <c r="A87" s="96" t="s">
        <v>17</v>
      </c>
      <c r="B87" s="89">
        <v>1208.944</v>
      </c>
      <c r="C87" s="86">
        <v>503.7774</v>
      </c>
      <c r="D87" s="76">
        <f t="shared" si="18"/>
        <v>41.670863166532115</v>
      </c>
      <c r="E87" s="76">
        <f t="shared" si="14"/>
        <v>2.5841364452423696</v>
      </c>
      <c r="F87" s="90">
        <v>258.7035</v>
      </c>
      <c r="G87" s="76">
        <f t="shared" si="19"/>
        <v>51.35274031744973</v>
      </c>
      <c r="H87" s="91">
        <v>1964.9819</v>
      </c>
      <c r="I87" s="92">
        <v>792.7072000000001</v>
      </c>
      <c r="J87" s="76">
        <f t="shared" si="9"/>
        <v>40.34170492868153</v>
      </c>
      <c r="K87" s="76">
        <f t="shared" si="15"/>
        <v>2.5549771159672536</v>
      </c>
      <c r="L87" s="93">
        <v>430.2617</v>
      </c>
      <c r="M87" s="76">
        <f t="shared" si="10"/>
        <v>54.27750624694717</v>
      </c>
      <c r="N87" s="91">
        <v>2620.181</v>
      </c>
      <c r="O87" s="92">
        <v>1113.4324</v>
      </c>
      <c r="P87" s="76">
        <f t="shared" si="11"/>
        <v>42.494484159682095</v>
      </c>
      <c r="Q87" s="76">
        <f t="shared" si="16"/>
        <v>2.277982732517697</v>
      </c>
      <c r="R87" s="93">
        <v>705.4338</v>
      </c>
      <c r="S87" s="76">
        <f t="shared" si="12"/>
        <v>63.35667975891487</v>
      </c>
      <c r="T87" s="91">
        <v>3437.2828999999997</v>
      </c>
      <c r="U87" s="92">
        <v>1263.8645999999999</v>
      </c>
      <c r="V87" s="76">
        <f t="shared" si="20"/>
        <v>36.769292396619434</v>
      </c>
      <c r="W87" s="76">
        <f t="shared" si="17"/>
        <v>2.13429353057399</v>
      </c>
      <c r="X87" s="93">
        <v>832.2421999999999</v>
      </c>
      <c r="Y87" s="76">
        <f t="shared" si="21"/>
        <v>65.84899996407843</v>
      </c>
      <c r="Z87" s="42">
        <f t="shared" si="13"/>
        <v>39.86007678354153</v>
      </c>
      <c r="AA87" s="47"/>
    </row>
    <row r="88" spans="1:27" ht="12.75">
      <c r="A88" s="96" t="s">
        <v>18</v>
      </c>
      <c r="B88" s="89">
        <v>453.7498</v>
      </c>
      <c r="C88" s="86">
        <v>214.7525</v>
      </c>
      <c r="D88" s="76">
        <f t="shared" si="18"/>
        <v>47.328395516648165</v>
      </c>
      <c r="E88" s="76">
        <f t="shared" si="14"/>
        <v>1.101577327519877</v>
      </c>
      <c r="F88" s="90">
        <v>112.28850000000001</v>
      </c>
      <c r="G88" s="76">
        <f t="shared" si="19"/>
        <v>52.28740061233281</v>
      </c>
      <c r="H88" s="91">
        <v>841.3271</v>
      </c>
      <c r="I88" s="92">
        <v>354.61979999999994</v>
      </c>
      <c r="J88" s="76">
        <f t="shared" si="9"/>
        <v>42.150050794750335</v>
      </c>
      <c r="K88" s="76">
        <f t="shared" si="15"/>
        <v>1.142976213498356</v>
      </c>
      <c r="L88" s="93">
        <v>190.2792</v>
      </c>
      <c r="M88" s="76">
        <f t="shared" si="10"/>
        <v>53.65724079704518</v>
      </c>
      <c r="N88" s="91">
        <v>1282.9661999999998</v>
      </c>
      <c r="O88" s="92">
        <v>633.9747</v>
      </c>
      <c r="P88" s="76">
        <f t="shared" si="11"/>
        <v>49.41476244658667</v>
      </c>
      <c r="Q88" s="76">
        <f t="shared" si="16"/>
        <v>1.2970553214124965</v>
      </c>
      <c r="R88" s="93">
        <v>374.0459</v>
      </c>
      <c r="S88" s="76">
        <f t="shared" si="12"/>
        <v>59.00013044684591</v>
      </c>
      <c r="T88" s="91">
        <v>1671.864</v>
      </c>
      <c r="U88" s="92">
        <v>714.3056</v>
      </c>
      <c r="V88" s="76">
        <f t="shared" si="20"/>
        <v>42.72510204179287</v>
      </c>
      <c r="W88" s="76">
        <f t="shared" si="17"/>
        <v>1.2062509076785384</v>
      </c>
      <c r="X88" s="93">
        <v>439.1631</v>
      </c>
      <c r="Y88" s="76">
        <f t="shared" si="21"/>
        <v>61.48112236555334</v>
      </c>
      <c r="Z88" s="42">
        <f t="shared" si="13"/>
        <v>30.06451300395797</v>
      </c>
      <c r="AA88" s="47"/>
    </row>
    <row r="89" spans="1:27" ht="12.75">
      <c r="A89" s="106" t="s">
        <v>19</v>
      </c>
      <c r="B89" s="107">
        <v>486.9333</v>
      </c>
      <c r="C89" s="108">
        <v>189.90109999999999</v>
      </c>
      <c r="D89" s="109">
        <f t="shared" si="18"/>
        <v>38.99940710565492</v>
      </c>
      <c r="E89" s="109">
        <f t="shared" si="14"/>
        <v>0.9741015645037189</v>
      </c>
      <c r="F89" s="110">
        <v>105.3042</v>
      </c>
      <c r="G89" s="109">
        <f t="shared" si="19"/>
        <v>55.45212744949871</v>
      </c>
      <c r="H89" s="111">
        <v>925.7982</v>
      </c>
      <c r="I89" s="112">
        <v>319.7417</v>
      </c>
      <c r="J89" s="109">
        <f t="shared" si="9"/>
        <v>34.536867753685414</v>
      </c>
      <c r="K89" s="109">
        <f t="shared" si="15"/>
        <v>1.0305604976471345</v>
      </c>
      <c r="L89" s="113">
        <v>189.4099</v>
      </c>
      <c r="M89" s="109">
        <f t="shared" si="10"/>
        <v>59.23841025427713</v>
      </c>
      <c r="N89" s="111">
        <v>1317.4242</v>
      </c>
      <c r="O89" s="112">
        <v>486.3003</v>
      </c>
      <c r="P89" s="109">
        <f t="shared" si="11"/>
        <v>36.9129624307797</v>
      </c>
      <c r="Q89" s="109">
        <f t="shared" si="16"/>
        <v>0.9949267564139285</v>
      </c>
      <c r="R89" s="113">
        <v>316.5671</v>
      </c>
      <c r="S89" s="109">
        <f t="shared" si="12"/>
        <v>65.09703983320594</v>
      </c>
      <c r="T89" s="111">
        <v>1748.212</v>
      </c>
      <c r="U89" s="112">
        <v>594.5534</v>
      </c>
      <c r="V89" s="109">
        <f t="shared" si="20"/>
        <v>34.0092277138013</v>
      </c>
      <c r="W89" s="109">
        <f t="shared" si="17"/>
        <v>1.0040248577266664</v>
      </c>
      <c r="X89" s="113">
        <v>395.0666</v>
      </c>
      <c r="Y89" s="109">
        <f t="shared" si="21"/>
        <v>66.44762270302381</v>
      </c>
      <c r="Z89" s="114">
        <f t="shared" si="13"/>
        <v>31.940125142670105</v>
      </c>
      <c r="AA89" s="47"/>
    </row>
    <row r="90" spans="1:27" ht="12.75">
      <c r="A90" s="96" t="s">
        <v>20</v>
      </c>
      <c r="B90" s="89">
        <v>599.8392</v>
      </c>
      <c r="C90" s="86">
        <v>406.8478</v>
      </c>
      <c r="D90" s="76">
        <f t="shared" si="18"/>
        <v>67.8261440732783</v>
      </c>
      <c r="E90" s="76">
        <f t="shared" si="14"/>
        <v>2.0869340856629908</v>
      </c>
      <c r="F90" s="90">
        <v>222.3665</v>
      </c>
      <c r="G90" s="76">
        <f t="shared" si="19"/>
        <v>54.65594259081652</v>
      </c>
      <c r="H90" s="91">
        <v>1052.3556</v>
      </c>
      <c r="I90" s="92">
        <v>650.6878</v>
      </c>
      <c r="J90" s="76">
        <f t="shared" si="9"/>
        <v>61.831551996302395</v>
      </c>
      <c r="K90" s="76">
        <f t="shared" si="15"/>
        <v>2.0972339328305294</v>
      </c>
      <c r="L90" s="93">
        <v>383.71479999999997</v>
      </c>
      <c r="M90" s="76">
        <f t="shared" si="10"/>
        <v>58.970646137825234</v>
      </c>
      <c r="N90" s="91">
        <v>1461.027</v>
      </c>
      <c r="O90" s="92">
        <v>901.5725</v>
      </c>
      <c r="P90" s="76">
        <f t="shared" si="11"/>
        <v>61.70813407281316</v>
      </c>
      <c r="Q90" s="76">
        <f t="shared" si="16"/>
        <v>1.844536396742911</v>
      </c>
      <c r="R90" s="93">
        <v>537.4191999999999</v>
      </c>
      <c r="S90" s="76">
        <f t="shared" si="12"/>
        <v>59.609094110567916</v>
      </c>
      <c r="T90" s="91">
        <v>1874.1396000000004</v>
      </c>
      <c r="U90" s="92">
        <v>1044.3671000000002</v>
      </c>
      <c r="V90" s="76">
        <f t="shared" si="20"/>
        <v>55.72514982341763</v>
      </c>
      <c r="W90" s="76">
        <f t="shared" si="17"/>
        <v>1.7636271678740907</v>
      </c>
      <c r="X90" s="93">
        <v>636.5911</v>
      </c>
      <c r="Y90" s="76">
        <f t="shared" si="21"/>
        <v>60.95472559409425</v>
      </c>
      <c r="Z90" s="42">
        <f t="shared" si="13"/>
        <v>38.9563976115295</v>
      </c>
      <c r="AA90" s="47"/>
    </row>
    <row r="91" spans="1:27" ht="12.75">
      <c r="A91" s="96" t="s">
        <v>21</v>
      </c>
      <c r="B91" s="89">
        <v>1805.8901</v>
      </c>
      <c r="C91" s="86">
        <v>795.9098</v>
      </c>
      <c r="D91" s="76">
        <f t="shared" si="18"/>
        <v>44.07299203866282</v>
      </c>
      <c r="E91" s="76">
        <f t="shared" si="14"/>
        <v>4.082635547576301</v>
      </c>
      <c r="F91" s="90">
        <v>547.8538000000001</v>
      </c>
      <c r="G91" s="76">
        <f t="shared" si="19"/>
        <v>68.83365426584773</v>
      </c>
      <c r="H91" s="91">
        <v>3198.2235</v>
      </c>
      <c r="I91" s="92">
        <v>1299.7486</v>
      </c>
      <c r="J91" s="76">
        <f t="shared" si="9"/>
        <v>40.63970513630457</v>
      </c>
      <c r="K91" s="76">
        <f t="shared" si="15"/>
        <v>4.1892238767485335</v>
      </c>
      <c r="L91" s="93">
        <v>854.6612</v>
      </c>
      <c r="M91" s="76">
        <f t="shared" si="10"/>
        <v>65.75588540737802</v>
      </c>
      <c r="N91" s="91">
        <v>4589.0383</v>
      </c>
      <c r="O91" s="92">
        <v>2029.888</v>
      </c>
      <c r="P91" s="76">
        <f t="shared" si="11"/>
        <v>44.233407247875874</v>
      </c>
      <c r="Q91" s="76">
        <f t="shared" si="16"/>
        <v>4.152968615737141</v>
      </c>
      <c r="R91" s="93">
        <v>1360.7845</v>
      </c>
      <c r="S91" s="76">
        <f t="shared" si="12"/>
        <v>67.03741782797869</v>
      </c>
      <c r="T91" s="91">
        <v>6156.793000000001</v>
      </c>
      <c r="U91" s="92">
        <v>2504.4497</v>
      </c>
      <c r="V91" s="76">
        <f t="shared" si="20"/>
        <v>40.67782853833156</v>
      </c>
      <c r="W91" s="76">
        <f t="shared" si="17"/>
        <v>4.229274870391948</v>
      </c>
      <c r="X91" s="93">
        <v>1701.4639</v>
      </c>
      <c r="Y91" s="76">
        <f t="shared" si="21"/>
        <v>67.93763516192797</v>
      </c>
      <c r="Z91" s="42">
        <f t="shared" si="13"/>
        <v>31.779827720237304</v>
      </c>
      <c r="AA91" s="47"/>
    </row>
    <row r="92" spans="1:27" ht="12.75">
      <c r="A92" s="96" t="s">
        <v>22</v>
      </c>
      <c r="B92" s="89">
        <v>580.4304</v>
      </c>
      <c r="C92" s="86">
        <v>266.76030000000003</v>
      </c>
      <c r="D92" s="76">
        <f t="shared" si="18"/>
        <v>45.95905038743664</v>
      </c>
      <c r="E92" s="76">
        <f t="shared" si="14"/>
        <v>1.3683523980507823</v>
      </c>
      <c r="F92" s="90">
        <v>136.63989999999998</v>
      </c>
      <c r="G92" s="76">
        <f t="shared" si="19"/>
        <v>51.221977183261515</v>
      </c>
      <c r="H92" s="91">
        <v>1023.5622000000001</v>
      </c>
      <c r="I92" s="92">
        <v>434.07890000000003</v>
      </c>
      <c r="J92" s="76">
        <f t="shared" si="9"/>
        <v>42.408648932131335</v>
      </c>
      <c r="K92" s="76">
        <f t="shared" si="15"/>
        <v>1.399081093276607</v>
      </c>
      <c r="L92" s="93">
        <v>227.0906</v>
      </c>
      <c r="M92" s="76">
        <f t="shared" si="10"/>
        <v>52.31551222600315</v>
      </c>
      <c r="N92" s="91">
        <v>1479.1220000000003</v>
      </c>
      <c r="O92" s="92">
        <v>643.2636000000001</v>
      </c>
      <c r="P92" s="76">
        <f t="shared" si="11"/>
        <v>43.489556642386496</v>
      </c>
      <c r="Q92" s="76">
        <f t="shared" si="16"/>
        <v>1.3160595769057657</v>
      </c>
      <c r="R92" s="93">
        <v>369.71209999999996</v>
      </c>
      <c r="S92" s="76">
        <f t="shared" si="12"/>
        <v>57.47443194360755</v>
      </c>
      <c r="T92" s="91">
        <v>1879.7148000000002</v>
      </c>
      <c r="U92" s="92">
        <v>736.3344000000001</v>
      </c>
      <c r="V92" s="76">
        <f t="shared" si="20"/>
        <v>39.17266598103074</v>
      </c>
      <c r="W92" s="76">
        <f t="shared" si="17"/>
        <v>1.243451036020062</v>
      </c>
      <c r="X92" s="93">
        <v>419.98740000000004</v>
      </c>
      <c r="Y92" s="76">
        <f t="shared" si="21"/>
        <v>57.03759052952029</v>
      </c>
      <c r="Z92" s="42">
        <f t="shared" si="13"/>
        <v>36.22814579897394</v>
      </c>
      <c r="AA92" s="47"/>
    </row>
    <row r="93" spans="1:27" ht="12.75">
      <c r="A93" s="96" t="s">
        <v>23</v>
      </c>
      <c r="B93" s="89">
        <v>637.0497</v>
      </c>
      <c r="C93" s="86">
        <v>319.50460000000004</v>
      </c>
      <c r="D93" s="76">
        <f t="shared" si="18"/>
        <v>50.153794907995405</v>
      </c>
      <c r="E93" s="76">
        <f t="shared" si="14"/>
        <v>1.6389053603488075</v>
      </c>
      <c r="F93" s="90">
        <v>167.34320000000002</v>
      </c>
      <c r="G93" s="76">
        <f t="shared" si="19"/>
        <v>52.37583433853534</v>
      </c>
      <c r="H93" s="91">
        <v>1096.5221000000001</v>
      </c>
      <c r="I93" s="92">
        <v>483.57460000000003</v>
      </c>
      <c r="J93" s="76">
        <f t="shared" si="9"/>
        <v>44.100761854229845</v>
      </c>
      <c r="K93" s="76">
        <f t="shared" si="15"/>
        <v>1.5586108425191776</v>
      </c>
      <c r="L93" s="93">
        <v>276.7478</v>
      </c>
      <c r="M93" s="76">
        <f t="shared" si="10"/>
        <v>57.229598080627056</v>
      </c>
      <c r="N93" s="91">
        <v>1659.3028</v>
      </c>
      <c r="O93" s="92">
        <v>757.3031</v>
      </c>
      <c r="P93" s="76">
        <f t="shared" si="11"/>
        <v>45.63983740640949</v>
      </c>
      <c r="Q93" s="76">
        <f t="shared" si="16"/>
        <v>1.549374156062032</v>
      </c>
      <c r="R93" s="93">
        <v>471.19579999999996</v>
      </c>
      <c r="S93" s="76">
        <f t="shared" si="12"/>
        <v>62.220239161836254</v>
      </c>
      <c r="T93" s="91">
        <v>2235.1749</v>
      </c>
      <c r="U93" s="92">
        <v>895.8205</v>
      </c>
      <c r="V93" s="76">
        <f t="shared" si="20"/>
        <v>40.07831780859744</v>
      </c>
      <c r="W93" s="76">
        <f t="shared" si="17"/>
        <v>1.5127758920580239</v>
      </c>
      <c r="X93" s="93">
        <v>585.0851</v>
      </c>
      <c r="Y93" s="76">
        <f t="shared" si="21"/>
        <v>65.31276075954948</v>
      </c>
      <c r="Z93" s="42">
        <f t="shared" si="13"/>
        <v>35.6661407056436</v>
      </c>
      <c r="AA93" s="47"/>
    </row>
    <row r="94" spans="1:27" ht="12.75">
      <c r="A94" s="96" t="s">
        <v>24</v>
      </c>
      <c r="B94" s="89">
        <v>895.5352</v>
      </c>
      <c r="C94" s="86">
        <v>407.2755</v>
      </c>
      <c r="D94" s="76">
        <f t="shared" si="18"/>
        <v>45.47844685502033</v>
      </c>
      <c r="E94" s="76">
        <f t="shared" si="14"/>
        <v>2.0891279815337267</v>
      </c>
      <c r="F94" s="90">
        <v>223.4518</v>
      </c>
      <c r="G94" s="76">
        <f t="shared" si="19"/>
        <v>54.86502379838708</v>
      </c>
      <c r="H94" s="91">
        <v>1438.3818</v>
      </c>
      <c r="I94" s="92">
        <v>574.9607</v>
      </c>
      <c r="J94" s="76">
        <f t="shared" si="9"/>
        <v>39.97274576193886</v>
      </c>
      <c r="K94" s="76">
        <f t="shared" si="15"/>
        <v>1.8531576742087281</v>
      </c>
      <c r="L94" s="93">
        <v>333.3735</v>
      </c>
      <c r="M94" s="76">
        <f t="shared" si="10"/>
        <v>57.98196294111928</v>
      </c>
      <c r="N94" s="91">
        <v>1940.937</v>
      </c>
      <c r="O94" s="92">
        <v>832.9553</v>
      </c>
      <c r="P94" s="76">
        <f t="shared" si="11"/>
        <v>42.91511264919984</v>
      </c>
      <c r="Q94" s="76">
        <f t="shared" si="16"/>
        <v>1.7041517656205245</v>
      </c>
      <c r="R94" s="93">
        <v>534.8017</v>
      </c>
      <c r="S94" s="76">
        <f t="shared" si="12"/>
        <v>64.20533010594926</v>
      </c>
      <c r="T94" s="91">
        <v>2488.9642000000003</v>
      </c>
      <c r="U94" s="92">
        <v>976.4102</v>
      </c>
      <c r="V94" s="76">
        <f t="shared" si="20"/>
        <v>39.229579919229046</v>
      </c>
      <c r="W94" s="76">
        <f t="shared" si="17"/>
        <v>1.648868061536383</v>
      </c>
      <c r="X94" s="93">
        <v>655.3976</v>
      </c>
      <c r="Y94" s="76">
        <f t="shared" si="21"/>
        <v>67.12318244934352</v>
      </c>
      <c r="Z94" s="42">
        <f t="shared" si="13"/>
        <v>41.711516327871216</v>
      </c>
      <c r="AA94" s="47"/>
    </row>
    <row r="95" spans="1:27" ht="12.75">
      <c r="A95" s="106" t="s">
        <v>25</v>
      </c>
      <c r="B95" s="107">
        <v>401.5693</v>
      </c>
      <c r="C95" s="108">
        <v>214.4353</v>
      </c>
      <c r="D95" s="109">
        <f t="shared" si="18"/>
        <v>53.3993260939021</v>
      </c>
      <c r="E95" s="109">
        <f t="shared" si="14"/>
        <v>1.0999502436522186</v>
      </c>
      <c r="F95" s="110">
        <v>114.4223</v>
      </c>
      <c r="G95" s="109">
        <f t="shared" si="19"/>
        <v>53.35982461842803</v>
      </c>
      <c r="H95" s="111">
        <v>720.6938</v>
      </c>
      <c r="I95" s="112">
        <v>380.8275</v>
      </c>
      <c r="J95" s="109">
        <f t="shared" si="9"/>
        <v>52.841789397938484</v>
      </c>
      <c r="K95" s="109">
        <f t="shared" si="15"/>
        <v>1.2274463353316574</v>
      </c>
      <c r="L95" s="113">
        <v>217.9741</v>
      </c>
      <c r="M95" s="109">
        <f t="shared" si="10"/>
        <v>57.23696424234069</v>
      </c>
      <c r="N95" s="111">
        <v>1048.1529999999998</v>
      </c>
      <c r="O95" s="112">
        <v>560.925</v>
      </c>
      <c r="P95" s="109">
        <f t="shared" si="11"/>
        <v>53.51556499862139</v>
      </c>
      <c r="Q95" s="109">
        <f t="shared" si="16"/>
        <v>1.1476021932157616</v>
      </c>
      <c r="R95" s="113">
        <v>338.4833</v>
      </c>
      <c r="S95" s="109">
        <f t="shared" si="12"/>
        <v>60.34377144894594</v>
      </c>
      <c r="T95" s="111">
        <v>1367.7402</v>
      </c>
      <c r="U95" s="112">
        <v>677.625</v>
      </c>
      <c r="V95" s="109">
        <f t="shared" si="20"/>
        <v>49.54340012818224</v>
      </c>
      <c r="W95" s="109">
        <f t="shared" si="17"/>
        <v>1.1443082223010284</v>
      </c>
      <c r="X95" s="113">
        <v>441.0539</v>
      </c>
      <c r="Y95" s="109">
        <f t="shared" si="21"/>
        <v>65.08819774949272</v>
      </c>
      <c r="Z95" s="114">
        <f t="shared" si="13"/>
        <v>31.64512820512821</v>
      </c>
      <c r="AA95" s="47"/>
    </row>
    <row r="96" spans="1:27" ht="12.75">
      <c r="A96" s="106" t="s">
        <v>26</v>
      </c>
      <c r="B96" s="107">
        <v>594.1621</v>
      </c>
      <c r="C96" s="108">
        <v>196.99410000000003</v>
      </c>
      <c r="D96" s="109">
        <f t="shared" si="18"/>
        <v>33.15494206042426</v>
      </c>
      <c r="E96" s="109">
        <f t="shared" si="14"/>
        <v>1.0104852526288792</v>
      </c>
      <c r="F96" s="110">
        <v>113.211</v>
      </c>
      <c r="G96" s="109">
        <f t="shared" si="19"/>
        <v>57.469233850150836</v>
      </c>
      <c r="H96" s="111">
        <v>988.0645</v>
      </c>
      <c r="I96" s="112">
        <v>285.5545</v>
      </c>
      <c r="J96" s="109">
        <f t="shared" si="9"/>
        <v>28.900390612151334</v>
      </c>
      <c r="K96" s="109">
        <f t="shared" si="15"/>
        <v>0.9203716237993941</v>
      </c>
      <c r="L96" s="113">
        <v>157.5401</v>
      </c>
      <c r="M96" s="109">
        <f t="shared" si="10"/>
        <v>55.16988876028919</v>
      </c>
      <c r="N96" s="111">
        <v>1359.2043999999999</v>
      </c>
      <c r="O96" s="112">
        <v>436.08189999999996</v>
      </c>
      <c r="P96" s="109">
        <f t="shared" si="11"/>
        <v>32.083614502719385</v>
      </c>
      <c r="Q96" s="109">
        <f t="shared" si="16"/>
        <v>0.8921844183477228</v>
      </c>
      <c r="R96" s="113">
        <v>294.3319</v>
      </c>
      <c r="S96" s="109">
        <f t="shared" si="12"/>
        <v>67.49463804849502</v>
      </c>
      <c r="T96" s="111">
        <v>1779.7546</v>
      </c>
      <c r="U96" s="112">
        <v>523.9518</v>
      </c>
      <c r="V96" s="109">
        <f t="shared" si="20"/>
        <v>29.439553070968326</v>
      </c>
      <c r="W96" s="109">
        <f t="shared" si="17"/>
        <v>0.8847996352398805</v>
      </c>
      <c r="X96" s="113">
        <v>358.4594</v>
      </c>
      <c r="Y96" s="109">
        <f t="shared" si="21"/>
        <v>68.41457553920036</v>
      </c>
      <c r="Z96" s="114">
        <f t="shared" si="13"/>
        <v>37.597752312331025</v>
      </c>
      <c r="AA96" s="47"/>
    </row>
    <row r="97" spans="1:27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</sheetData>
  <sheetProtection/>
  <mergeCells count="12">
    <mergeCell ref="A3:J3"/>
    <mergeCell ref="A4:E4"/>
    <mergeCell ref="F4:J4"/>
    <mergeCell ref="A36:N36"/>
    <mergeCell ref="A37:C37"/>
    <mergeCell ref="D37:H37"/>
    <mergeCell ref="I37:N37"/>
    <mergeCell ref="A67:Y67"/>
    <mergeCell ref="B68:G68"/>
    <mergeCell ref="H68:M68"/>
    <mergeCell ref="N68:S68"/>
    <mergeCell ref="T68:Y68"/>
  </mergeCells>
  <printOptions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6868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87782</dc:creator>
  <cp:keywords/>
  <dc:description/>
  <cp:lastModifiedBy>de Mon</cp:lastModifiedBy>
  <cp:lastPrinted>2007-11-11T21:58:24Z</cp:lastPrinted>
  <dcterms:created xsi:type="dcterms:W3CDTF">2007-11-11T14:08:26Z</dcterms:created>
  <dcterms:modified xsi:type="dcterms:W3CDTF">2007-11-25T14:17:28Z</dcterms:modified>
  <cp:category/>
  <cp:version/>
  <cp:contentType/>
  <cp:contentStatus/>
</cp:coreProperties>
</file>